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raymenj\Downloads\"/>
    </mc:Choice>
  </mc:AlternateContent>
  <xr:revisionPtr revIDLastSave="0" documentId="8_{75C90593-6B9F-4756-ADBD-96172DF8BCB5}" xr6:coauthVersionLast="46" xr6:coauthVersionMax="46" xr10:uidLastSave="{00000000-0000-0000-0000-000000000000}"/>
  <bookViews>
    <workbookView xWindow="-110" yWindow="-110" windowWidth="19420" windowHeight="10420" xr2:uid="{7929A8C6-621E-49DD-81AC-02D5F9859780}"/>
  </bookViews>
  <sheets>
    <sheet name="HOW TO" sheetId="6" r:id="rId1"/>
    <sheet name="Explanation of risk traits" sheetId="2" r:id="rId2"/>
    <sheet name="Certainty score explanation" sheetId="3" r:id="rId3"/>
    <sheet name="EPG risk assessment score sheet" sheetId="1" r:id="rId4"/>
    <sheet name="Buffel Grass example" sheetId="7" r:id="rId5"/>
    <sheet name="Some useful sites" sheetId="5"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6" i="1" l="1"/>
  <c r="E15" i="7"/>
  <c r="E18" i="7" s="1"/>
  <c r="E7" i="7"/>
  <c r="B26" i="1"/>
  <c r="B27" i="1" s="1"/>
  <c r="G23" i="1"/>
  <c r="G19" i="1"/>
  <c r="G22" i="7"/>
  <c r="B25" i="7"/>
  <c r="B26" i="7" s="1"/>
  <c r="G18" i="7"/>
  <c r="E22" i="7"/>
  <c r="E13" i="7"/>
  <c r="E8" i="7"/>
  <c r="E12" i="7"/>
  <c r="G21" i="7"/>
  <c r="E21" i="7"/>
  <c r="G20" i="7"/>
  <c r="E20" i="7"/>
  <c r="G17" i="7"/>
  <c r="E17" i="7"/>
  <c r="G16" i="7"/>
  <c r="E16" i="7"/>
  <c r="G15" i="7"/>
  <c r="G12" i="7"/>
  <c r="G11" i="7"/>
  <c r="E11" i="7"/>
  <c r="G8" i="7"/>
  <c r="G7" i="7"/>
  <c r="G4" i="7"/>
  <c r="E4" i="7"/>
  <c r="E5" i="7" s="1"/>
  <c r="G6" i="1"/>
  <c r="G10" i="1"/>
  <c r="G14" i="1"/>
  <c r="G22" i="1"/>
  <c r="E22" i="1"/>
  <c r="G21" i="1"/>
  <c r="E21" i="1"/>
  <c r="G18" i="1"/>
  <c r="E18" i="1"/>
  <c r="G17" i="1"/>
  <c r="E17" i="1"/>
  <c r="G16" i="1"/>
  <c r="G13" i="1"/>
  <c r="E13" i="1"/>
  <c r="G12" i="1"/>
  <c r="E12" i="1"/>
  <c r="G9" i="1"/>
  <c r="E9" i="1"/>
  <c r="G8" i="1"/>
  <c r="G5" i="1"/>
  <c r="E5" i="1"/>
  <c r="E6" i="1" s="1"/>
  <c r="G9" i="7" l="1"/>
  <c r="G5" i="7"/>
  <c r="E9" i="7"/>
  <c r="B24" i="7" s="1"/>
  <c r="G13" i="7"/>
  <c r="E14" i="1"/>
  <c r="E19" i="1"/>
  <c r="E23" i="1"/>
  <c r="E8" i="1" l="1"/>
  <c r="E10" i="1" s="1"/>
  <c r="B25" i="1" s="1"/>
</calcChain>
</file>

<file path=xl/sharedStrings.xml><?xml version="1.0" encoding="utf-8"?>
<sst xmlns="http://schemas.openxmlformats.org/spreadsheetml/2006/main" count="394" uniqueCount="285">
  <si>
    <t>Options</t>
  </si>
  <si>
    <t>Score</t>
  </si>
  <si>
    <t>Arrival</t>
  </si>
  <si>
    <t>Yes</t>
  </si>
  <si>
    <t>High</t>
  </si>
  <si>
    <t>Total</t>
  </si>
  <si>
    <t>Establishment</t>
  </si>
  <si>
    <t>Low</t>
  </si>
  <si>
    <t>Medium</t>
  </si>
  <si>
    <t>Impact</t>
  </si>
  <si>
    <t>Major negative effect</t>
  </si>
  <si>
    <t>Distribution</t>
  </si>
  <si>
    <t>seven - nine</t>
  </si>
  <si>
    <t>Justification</t>
  </si>
  <si>
    <t>Do Not Know</t>
  </si>
  <si>
    <t>Category</t>
  </si>
  <si>
    <t>Characteristic</t>
  </si>
  <si>
    <t>Description</t>
  </si>
  <si>
    <t>Potential Score</t>
  </si>
  <si>
    <t xml:space="preserve">Yes = 4 </t>
  </si>
  <si>
    <t>No = 0</t>
  </si>
  <si>
    <t>Do Not Know = 2</t>
  </si>
  <si>
    <t xml:space="preserve">/ 4 </t>
  </si>
  <si>
    <t>Seed output</t>
  </si>
  <si>
    <t>High = 3</t>
  </si>
  <si>
    <t>Medium = 2</t>
  </si>
  <si>
    <t>Low = 1</t>
  </si>
  <si>
    <t>Environmental tolerance</t>
  </si>
  <si>
    <t xml:space="preserve">Environmental flexibility, particularly in a new habitat, allows a species to spread and persist in a variety of habitats and influences competitive dominance (Baker 1965; Higgins &amp; Richardson 2014; Linder et al. 2018). </t>
  </si>
  <si>
    <t>Medium = 1.5</t>
  </si>
  <si>
    <t>Low = 0</t>
  </si>
  <si>
    <t>Do Not Know = 1.5</t>
  </si>
  <si>
    <t xml:space="preserve">/ 6 </t>
  </si>
  <si>
    <t>Persistence</t>
  </si>
  <si>
    <t>Vegetative reproduction</t>
  </si>
  <si>
    <t>Yes = 5</t>
  </si>
  <si>
    <t>Do Not Know = 2.5</t>
  </si>
  <si>
    <t>Seed bank persistence</t>
  </si>
  <si>
    <t xml:space="preserve">Soil seed banks provide a reserve source of propagules that can increase persistence in an ecosystem and may assist in primary and secondary invasion in response to disturbance (Gioria et al. 2012). Seed banks may be transient (&lt; 1 year), short-term persistent (1-5 years) or persistent (&gt; 5 years) (Gioria et al. 2012). </t>
  </si>
  <si>
    <t>Persistent = 4</t>
  </si>
  <si>
    <t>Short term persistent = 2</t>
  </si>
  <si>
    <t>Transient = 0</t>
  </si>
  <si>
    <t xml:space="preserve">/ 9 </t>
  </si>
  <si>
    <t>Resource competition</t>
  </si>
  <si>
    <t xml:space="preserve">Plants compete for resources including space, nutrients and water. Species may capture resources in response to disturbance, preventing native recovery, or compete with native species directly in an ecosystem. </t>
  </si>
  <si>
    <t>Allelopathy</t>
  </si>
  <si>
    <t xml:space="preserve">Interference competition through the release of chemicals from plant parts can be an effective competitive strategy (Putnam &amp; Duke 1985).  </t>
  </si>
  <si>
    <t>Yes = 2</t>
  </si>
  <si>
    <t>Do Not Know = 1</t>
  </si>
  <si>
    <t>Changes to ecosystem</t>
  </si>
  <si>
    <t>Minor negative effect = 1</t>
  </si>
  <si>
    <t>No negative effect = 0</t>
  </si>
  <si>
    <t xml:space="preserve">/ 8 </t>
  </si>
  <si>
    <t>Current</t>
  </si>
  <si>
    <t>Using data from PlantNet, EPGs were scored for the number of subdivisions in NSW they were present in. While some EPGs can locally be very destructive the scope of this study focuses on risk at a state-wide scale.</t>
  </si>
  <si>
    <t>1 – 3 subdivisions = 0</t>
  </si>
  <si>
    <t>4 – 6 subdivisions = 1</t>
  </si>
  <si>
    <t>7 – 9 subdivisions = 2</t>
  </si>
  <si>
    <t>Future</t>
  </si>
  <si>
    <t>Species were scored according to whether climate modelling predicts their future suitable habitat will increase, decrease, or stay the same in NSW.</t>
  </si>
  <si>
    <t>Expand = 2</t>
  </si>
  <si>
    <t>/ 5</t>
  </si>
  <si>
    <t>/32</t>
  </si>
  <si>
    <t xml:space="preserve">EPGs capable of altering ecosystems through interactions, such as positive feedback cycles with fire, have serious and negative flow on effects (D’Antonio &amp; Vitousek 1992). This does not include aspects of competition addressed above. </t>
  </si>
  <si>
    <t>Type of information</t>
  </si>
  <si>
    <t>High quality science or plant specific books but unreviewed</t>
  </si>
  <si>
    <t xml:space="preserve">Informal evidence  </t>
  </si>
  <si>
    <t>Information with uncertain/uncited sources</t>
  </si>
  <si>
    <t>No data available</t>
  </si>
  <si>
    <t>Short-term Persistent</t>
  </si>
  <si>
    <t>Retract</t>
  </si>
  <si>
    <t>http://grasslandnsw.com.au/FlipBook/PastureVarieties2013.pdf</t>
  </si>
  <si>
    <t>Lattimore &amp; McCormack 2013 - provides pasture species used in 2013 to answer Q1 "is it a trade-off species"</t>
  </si>
  <si>
    <t>https://weeds.org.au/</t>
  </si>
  <si>
    <t xml:space="preserve">Information on Weeds of National Significance </t>
  </si>
  <si>
    <t>https://weeds.dpi.nsw.gov.au/</t>
  </si>
  <si>
    <t>Use "grass name" + "characteristic" to look for scientific papers (e.g. Ehrarta erecta seed output)</t>
  </si>
  <si>
    <t>&gt; 5 years</t>
  </si>
  <si>
    <t>1 - 5 years</t>
  </si>
  <si>
    <t>&lt; 1 year</t>
  </si>
  <si>
    <t xml:space="preserve">No research to suggest allelopathy or inconclusive results. </t>
  </si>
  <si>
    <t>Brief explanation</t>
  </si>
  <si>
    <t>How to Use:</t>
  </si>
  <si>
    <t xml:space="preserve">Read "explanation of risk traits" and "certainty score explanation" before beginning. Then, follow the drop down selections under 'Option' Column and 'Certainty' column. Scores will automatically update </t>
  </si>
  <si>
    <t>Can the grass spread vegetatively and grow new plants that act independently of the parent?</t>
  </si>
  <si>
    <t>Does the grass compete with surrounding species for limiting resources (e.g. light, water, nutrients)</t>
  </si>
  <si>
    <t>Does the grass use chemical compounds to infer a competitive advantage?</t>
  </si>
  <si>
    <t>What impact does the grass have on the ecosystem it invades?</t>
  </si>
  <si>
    <t>Under future climate scenarios, how will the potential suitable habitat for the grass change?</t>
  </si>
  <si>
    <t>Species:</t>
  </si>
  <si>
    <t>Major negative effect = 3</t>
  </si>
  <si>
    <t>10 – 12 subdivisions = 3</t>
  </si>
  <si>
    <t>Similar = 1</t>
  </si>
  <si>
    <t>Retract = 0</t>
  </si>
  <si>
    <t xml:space="preserve">Do not Know </t>
  </si>
  <si>
    <t>Risk Score</t>
  </si>
  <si>
    <t>How to Answer</t>
  </si>
  <si>
    <t xml:space="preserve">EPGs with economic value may be deliberately planted and are have improved ability to invade nearby areas. Any species available for commercial use in the past 10 years was considered a trade-off species, this allows for lag times between introduction and invasion. </t>
  </si>
  <si>
    <t xml:space="preserve">No information available </t>
  </si>
  <si>
    <t>&lt;90 000 seeds/plant
OR &lt;50 000 seeds/m2
OR &lt;800 000 seeds/kg</t>
  </si>
  <si>
    <t>&gt;90 000 seeds/plant
OR &gt;50 000 seeds/m2
OR &gt;800 000 seeds/kg</t>
  </si>
  <si>
    <t>Example</t>
  </si>
  <si>
    <t>E.g. Phalaris aquatica (Phalaris), Chloris gayana (Rhodes grass)</t>
  </si>
  <si>
    <t>Introduced to NSW accidently</t>
  </si>
  <si>
    <t>e.g. Ehrarta erecta (panic veldt grass)</t>
  </si>
  <si>
    <t>Research only mentions one or two tolerances (drought, low nutrients etc). May mention tolerance to some conditions but not to others.</t>
  </si>
  <si>
    <t xml:space="preserve"> E.g. Phalaris aquatica (Phalaris) requires moderate to high fertility soils, tolerant of flooding but only moderate drought tolerance</t>
  </si>
  <si>
    <t xml:space="preserve">Research specifies species requires specific establishment requirements or specifies a species is not tolerant to conditions. </t>
  </si>
  <si>
    <t>No information or conflicting information from sources</t>
  </si>
  <si>
    <t>Multiple sources with specific information about competitive ability for resources (e.g. space, nutrients, light etc.)</t>
  </si>
  <si>
    <t xml:space="preserve">Research clearly showing negative impacts, at least one source in an Australian context. </t>
  </si>
  <si>
    <t>Research shows it does not impact areas it invades</t>
  </si>
  <si>
    <t>Research, or weed futures, has modelled the species and it will expand under future climate scenarios</t>
  </si>
  <si>
    <t>Research, or weed futures, has modelled the species and it will have a similar range under future climate scenarios</t>
  </si>
  <si>
    <t>Research, or weed futures, has modelled the species and its range will retreat under future climate scenarios</t>
  </si>
  <si>
    <t xml:space="preserve">No information on future habitat suitability for the species. </t>
  </si>
  <si>
    <t>Risk score</t>
  </si>
  <si>
    <t>Certainty Score</t>
  </si>
  <si>
    <t>Data from peer reviewed scientific paper</t>
  </si>
  <si>
    <t>Confidence</t>
  </si>
  <si>
    <t>Current status (if known):</t>
  </si>
  <si>
    <t>Sources</t>
  </si>
  <si>
    <t>Place your justification for your score here</t>
  </si>
  <si>
    <t>Insert your sources here</t>
  </si>
  <si>
    <t>In the past 10 years has the grass been deliberately spread, grown and/or cultivated as a pasture species or an ornamental?</t>
  </si>
  <si>
    <t>Does the grass have a high, medium, or low seed set as outlined in "explanation of risk traits"</t>
  </si>
  <si>
    <t xml:space="preserve">Persistence </t>
  </si>
  <si>
    <t>How long does the seed stay viable in the soil seed bank for?
Seed banks may be transient (&lt; 1 year), short-term persistent (1-5 years) or persistent (&gt; 5 years)</t>
  </si>
  <si>
    <t>Using PlantNet, how many 'subdivisions' in NSW is the grass currently found in?</t>
  </si>
  <si>
    <t>Cenchrus cilliaris (Buffel Grass)</t>
  </si>
  <si>
    <t>Naturalised</t>
  </si>
  <si>
    <t>https://www.dpi.nsw.gov.au/agriculture/pastures-and-rangelands/species-varieties/buffel-grass 
https://www.dpi.nsw.gov.au/agriculture/pastures-and-rangelands/species-varieties/pf/factsheets/buffel-grass</t>
  </si>
  <si>
    <t xml:space="preserve">https://www.tropicalforages.info/text/intro/introduction.html 
</t>
  </si>
  <si>
    <t>http://www.weedfutures.net/</t>
  </si>
  <si>
    <t>Question</t>
  </si>
  <si>
    <t>Useful Website</t>
  </si>
  <si>
    <t>https://plantnet.rbgsyd.nsw.gov.au/search/simple.htm</t>
  </si>
  <si>
    <t>http://peterwilson.id.au/sdm/ozweeds/sdm_grasses.html</t>
  </si>
  <si>
    <t xml:space="preserve">https://plantnet.rbgsyd.nsw.gov.au/cgi-bin/NSWfl.pl?page=nswfl&amp;lvl=sp&amp;name=Cenchrus~ciliaris </t>
  </si>
  <si>
    <t>2. Seed output</t>
  </si>
  <si>
    <t>3. Environmental tolerance</t>
  </si>
  <si>
    <t>4. Vegetative reproduction?</t>
  </si>
  <si>
    <t>5. Long term seed viability</t>
  </si>
  <si>
    <t>6. Resource competition</t>
  </si>
  <si>
    <t>7. Allelopathy?</t>
  </si>
  <si>
    <t>8. Ecosystem impact</t>
  </si>
  <si>
    <t>9. Current distribution</t>
  </si>
  <si>
    <t>10. Future distribution</t>
  </si>
  <si>
    <t>Tinoco-Ojanguren et al 2016, De La Berrera 2008, CRC CSIRO 2006, Marshall &amp; Ostendorf 2012</t>
  </si>
  <si>
    <t xml:space="preserve"> Silcock and Smith 1990; Tinoco-Ojanguren et al. 2016</t>
  </si>
  <si>
    <t>Desert Knowledge CRC, CSIRO 2006 - Buffel grass: both friend and foe. Cheam 1984</t>
  </si>
  <si>
    <t xml:space="preserve">"Some evidence Buffel grass can release allelopathic compounds"
Gov related sources suggest it can. Research from 1984 states it has allelopathic properties but no recent (&lt; 20 years) research. </t>
  </si>
  <si>
    <t xml:space="preserve"> " C. ciliaris can spread aggressively through rhizomes"</t>
  </si>
  <si>
    <t>Humphries et al. 1991; Akiyama et al. 2005</t>
  </si>
  <si>
    <t>4. Vegetative reproduction</t>
  </si>
  <si>
    <t xml:space="preserve">10. Future distribution </t>
  </si>
  <si>
    <t>Total Risk Score</t>
  </si>
  <si>
    <t xml:space="preserve">Useful sources </t>
  </si>
  <si>
    <t>https://www.dpi.nsw.gov.au/agriculture/pastures-and-rangelands/species-varieties</t>
  </si>
  <si>
    <t>NSW DPI pasture species is a non-exhaustive list of grasses and legumes currently available for deliberate planting</t>
  </si>
  <si>
    <t>Google Scholar, SCOPUS, or other scientific paper search engines</t>
  </si>
  <si>
    <t>How tolerant is the grass to a range of environmental conditions that allow it to establish and persist?</t>
  </si>
  <si>
    <t xml:space="preserve">Research in a number of scientific papers/sources citing tolerance to a number of environmental and physiological stressors (e.g. low and high temp, low and high rainfall, nutrients etc) </t>
  </si>
  <si>
    <t xml:space="preserve">Vegetative growth was considered the most important characteristic, allowing local spread regardless of issues that may arise in sexual reproduction in novel habitats, such as lack of pollinators or unfavourable abiotic conditions for production of inflorescences (Cadotte et al. 2006; Liu et al. 2006; Pertierra et al. 2016). </t>
  </si>
  <si>
    <t xml:space="preserve">Research clearly states the species 'spread vegetatively', 'can spread using stolons', or 'produces tiller plants' or similar. </t>
  </si>
  <si>
    <t>Research states/evidence shows the species does not spread using one of the above methods</t>
  </si>
  <si>
    <t>Scientific research shows presence of allelopathic compounds that impact other species</t>
  </si>
  <si>
    <t>Use PlantNet to answer this question. Species must be present in NSW to answer this question</t>
  </si>
  <si>
    <t xml:space="preserve">Weed Futures is considered high certainty as it is the product of university led research with access to detailed methods, providing the science and sources behind the work. </t>
  </si>
  <si>
    <t>http://www.weedfutures.net/methods.php</t>
  </si>
  <si>
    <t xml:space="preserve">Other weed risk assessments have lower thresholds for 'high' seed output, as this assessment is comparing only grasses (which are commonly considered to have 'high seed output') our thresholds are different. They are based off information gathered from 30 species. </t>
  </si>
  <si>
    <t>Important notes</t>
  </si>
  <si>
    <t>What impact does the grass have on the ecosystems it invades?</t>
  </si>
  <si>
    <t>When to use it</t>
  </si>
  <si>
    <t>How to use it</t>
  </si>
  <si>
    <t>Provides information on biology, ecology for over 300 weeds, including some invasive grasses</t>
  </si>
  <si>
    <t xml:space="preserve">https://keyserver.lucidcentral.org/weeds/data/media/Html/index.htm </t>
  </si>
  <si>
    <t>A database for 'weeds of Australia' including invasive grasses. Provides basic information</t>
  </si>
  <si>
    <t>Use to determine number of subdivisions a species is currently present in</t>
  </si>
  <si>
    <t>A useful, university researched, website that models the future distribution of weeds of Australia</t>
  </si>
  <si>
    <t>A useful website that models the future distribution of weeds of Australia</t>
  </si>
  <si>
    <t>1. Trade-off species</t>
  </si>
  <si>
    <t>Trade-off species</t>
  </si>
  <si>
    <t>For more information on the risk assessment tool please visit NSW Department of Planning and Environment website "Invasion of native plant communities by exotic perennial grasses". 
This risk assessment tool has been described in two scientific papers: Rayment and French 2021 (https://doi.org/10.1111/emr.12459), and Rayment et al 2022 (https://doi.org/10.1111/ddi.13520)</t>
  </si>
  <si>
    <t>Who is it for?</t>
  </si>
  <si>
    <t xml:space="preserve">An important note about risk assessments </t>
  </si>
  <si>
    <t xml:space="preserve">Our understanding of species is always improving and therefore risk assessments are not a static tool. Species should be reassessed as more information is gathered to improve our understanding and confidence in the score.   </t>
  </si>
  <si>
    <t>EPG risk assessment score sheet</t>
  </si>
  <si>
    <t>What to do with your results</t>
  </si>
  <si>
    <t>High Priority</t>
  </si>
  <si>
    <t>Medium Priority</t>
  </si>
  <si>
    <t>Lower Priority</t>
  </si>
  <si>
    <t>Uncertainty 20 - 40%</t>
  </si>
  <si>
    <t>Low Priority or Research Priority</t>
  </si>
  <si>
    <t>25-32 and uncertainty &lt;20%</t>
  </si>
  <si>
    <t>15-25 and uncertainty &lt;20%</t>
  </si>
  <si>
    <t>10-15 and uncertainty &lt;20%</t>
  </si>
  <si>
    <t xml:space="preserve"> &lt;10 or uncertainty &gt; 40%</t>
  </si>
  <si>
    <t>Other notes</t>
  </si>
  <si>
    <t>The 10 characteristics were weighted according to their perceived importance in improving invasiveness</t>
  </si>
  <si>
    <t xml:space="preserve">Our study’s ranking of species was particularly informed by two current risk assessments for non-native plants in Australia; the NSW Weed Risk Matrix (WRM) and the Victorian Invasive Plant Risk Assessment. We focused on assessing ecological knowledge rather than feasibility of control, this was outside the scope of this research. </t>
  </si>
  <si>
    <t xml:space="preserve">For the purposes of this risk assessment tool, the most reliable research contains quantitative data and may be found in scientific research. Landholders and managers often communicate knowledge in less formal ways. This local ecological knowledge can form the foundations of research and management priorities (Brook and McLachlan 2008; Firn et al. 2018). We propose a greater and continued emphasis on collating and confirming this knowledge for wider benefits. </t>
  </si>
  <si>
    <t>A risk assessment tool for exotic perennial grass invasion in native communities in NSW</t>
  </si>
  <si>
    <t>Background</t>
  </si>
  <si>
    <t>Resources</t>
  </si>
  <si>
    <t xml:space="preserve">What is assessed? </t>
  </si>
  <si>
    <t>Why you should use this</t>
  </si>
  <si>
    <t xml:space="preserve">Through research (Rayment and French 2021, Rayment et al 2022) we have developed  a powerful tool to prioritize EPG species for management in native communities. We hope this tool will inform management, and research practices, and assist in abating the threat of EPGs.  
Exotic perennial grasses are often discussed in an agricultural context which, while important, has left a gap in our understanding of EPG presence and impact in native communities. This tool focuses on traits of invasive species that improve invasion in natural habitats, regardless of their economic benefit as all invasive species have the capacity to impact natural habitats.   </t>
  </si>
  <si>
    <t xml:space="preserve">This sheet explains the questions, and the information required to answer them. For a given species, each characteristic is given a score based on what the data revealed. If no information can be found, an average score is awarded to avoid bias and minimize error. </t>
  </si>
  <si>
    <t>Reference</t>
  </si>
  <si>
    <t>Local ecological knowledge</t>
  </si>
  <si>
    <t>Contact</t>
  </si>
  <si>
    <t>Julia Rayment
julia.rayment@environment.nsw.gov.au</t>
  </si>
  <si>
    <t>weeds.cma@environment.nsw.gov.au</t>
  </si>
  <si>
    <t>Suitable communities</t>
  </si>
  <si>
    <t>Explanation of risk traits</t>
  </si>
  <si>
    <t>Buffel grass example</t>
  </si>
  <si>
    <t>Some useful websites</t>
  </si>
  <si>
    <t xml:space="preserve">While the EPGs you prioritize will depend on the species present in your area of concern, their presence in field surveys, the invaded community, and your resources. Using the total risk score and uncertainty score (%) some general guidelines are as follows: </t>
  </si>
  <si>
    <t xml:space="preserve">How to </t>
  </si>
  <si>
    <t>Uncertainty Score</t>
  </si>
  <si>
    <t>Information from herbaria data (including PlantNet)</t>
  </si>
  <si>
    <t>Government sources for trade-off species (i.e. NSW DPI)</t>
  </si>
  <si>
    <t>Information from government, university, or affiliated sites. Particularly if no sources, data, or methods are provided</t>
  </si>
  <si>
    <t>Anecdotal evidence including personal observations/communications</t>
  </si>
  <si>
    <t xml:space="preserve">Websites, particularly those with no sources </t>
  </si>
  <si>
    <t xml:space="preserve">Conflicting information from multiple sources </t>
  </si>
  <si>
    <t>Authors</t>
  </si>
  <si>
    <t xml:space="preserve">This risk assessment tool was completed by Julia Rayment and Kris French at the University of Wollongong, in partnership with NSW Department of Planning and Environment. </t>
  </si>
  <si>
    <t>Kris French
kris@uow.edu.au</t>
  </si>
  <si>
    <r>
      <rPr>
        <b/>
        <sz val="10"/>
        <color theme="1"/>
        <rFont val="Arial"/>
        <family val="2"/>
      </rPr>
      <t>Five broad life history categories</t>
    </r>
    <r>
      <rPr>
        <sz val="10"/>
        <color theme="1"/>
        <rFont val="Arial"/>
        <family val="2"/>
      </rPr>
      <t xml:space="preserve"> are considered to contribute to the invasive success of EPGs; </t>
    </r>
    <r>
      <rPr>
        <sz val="10"/>
        <color rgb="FFC00000"/>
        <rFont val="Arial"/>
        <family val="2"/>
      </rPr>
      <t>dispersal ability, establishment ability, mechanisms to persist, mechanisms to modify habitat and reduce competitors, and the current and future distribution in NSW under climate change</t>
    </r>
    <r>
      <rPr>
        <sz val="10"/>
        <color theme="1"/>
        <rFont val="Arial"/>
        <family val="2"/>
      </rPr>
      <t xml:space="preserve"> (D’Antonio &amp; Vitousek 1992; Linder et al. 2018). 
Within these categories, this tool focuses on </t>
    </r>
    <r>
      <rPr>
        <b/>
        <sz val="10"/>
        <color theme="1"/>
        <rFont val="Arial"/>
        <family val="2"/>
      </rPr>
      <t xml:space="preserve">10 </t>
    </r>
    <r>
      <rPr>
        <sz val="10"/>
        <color theme="1"/>
        <rFont val="Arial"/>
        <family val="2"/>
      </rPr>
      <t xml:space="preserve">characteristics likely to be advantageous in native ecosystems with grassy understories in Australia and assigned importance rankings to weight these. In addition, this tool assesses the </t>
    </r>
    <r>
      <rPr>
        <b/>
        <sz val="10"/>
        <color theme="1"/>
        <rFont val="Arial"/>
        <family val="2"/>
      </rPr>
      <t>reliability of information</t>
    </r>
    <r>
      <rPr>
        <sz val="10"/>
        <color theme="1"/>
        <rFont val="Arial"/>
        <family val="2"/>
      </rPr>
      <t xml:space="preserve"> for each characteristic and species with the aim of identifying knowledge gaps for research or control considerations. </t>
    </r>
  </si>
  <si>
    <r>
      <t>This risk assessment tool is suitable for</t>
    </r>
    <r>
      <rPr>
        <b/>
        <sz val="10"/>
        <color theme="1"/>
        <rFont val="Arial"/>
        <family val="2"/>
      </rPr>
      <t xml:space="preserve"> land managers</t>
    </r>
    <r>
      <rPr>
        <sz val="10"/>
        <color theme="1"/>
        <rFont val="Arial"/>
        <family val="2"/>
      </rPr>
      <t xml:space="preserve"> with EPGs on their land. It can also be used by </t>
    </r>
    <r>
      <rPr>
        <b/>
        <sz val="10"/>
        <color theme="1"/>
        <rFont val="Arial"/>
        <family val="2"/>
      </rPr>
      <t>researchers</t>
    </r>
    <r>
      <rPr>
        <sz val="10"/>
        <color theme="1"/>
        <rFont val="Arial"/>
        <family val="2"/>
      </rPr>
      <t xml:space="preserve"> to understand biology and ecology of species and identify knowledge gaps for further research. </t>
    </r>
  </si>
  <si>
    <r>
      <t xml:space="preserve">This tool was designed to be used </t>
    </r>
    <r>
      <rPr>
        <i/>
        <sz val="10"/>
        <color theme="1"/>
        <rFont val="Arial"/>
        <family val="2"/>
      </rPr>
      <t>after</t>
    </r>
    <r>
      <rPr>
        <sz val="10"/>
        <color theme="1"/>
        <rFont val="Arial"/>
        <family val="2"/>
      </rPr>
      <t xml:space="preserve"> identifying EPG species and their prevalence in your community to help determine which EPG species to prioritize and </t>
    </r>
    <r>
      <rPr>
        <i/>
        <sz val="10"/>
        <color theme="1"/>
        <rFont val="Arial"/>
        <family val="2"/>
      </rPr>
      <t>before</t>
    </r>
    <r>
      <rPr>
        <sz val="10"/>
        <color theme="1"/>
        <rFont val="Arial"/>
        <family val="2"/>
      </rPr>
      <t xml:space="preserve"> undertaking management. When combined with field surveys, users can identify which EPGs are of most concern in the land they manage (See Report 1: Section 5.2).</t>
    </r>
    <r>
      <rPr>
        <u/>
        <sz val="10"/>
        <color theme="1"/>
        <rFont val="Arial"/>
        <family val="2"/>
      </rPr>
      <t xml:space="preserve"> This tool is best suited to local scale management.  </t>
    </r>
  </si>
  <si>
    <r>
      <t xml:space="preserve">This tool was developed in the context of </t>
    </r>
    <r>
      <rPr>
        <b/>
        <sz val="10"/>
        <color theme="1"/>
        <rFont val="Arial"/>
        <family val="2"/>
      </rPr>
      <t xml:space="preserve">native grassy ecosystems </t>
    </r>
    <r>
      <rPr>
        <sz val="10"/>
        <color theme="1"/>
        <rFont val="Arial"/>
        <family val="2"/>
      </rPr>
      <t xml:space="preserve">but can be applied to other natural ecosystems. Due to the characteristics assessed this </t>
    </r>
    <r>
      <rPr>
        <sz val="10"/>
        <color rgb="FFC00000"/>
        <rFont val="Arial"/>
        <family val="2"/>
      </rPr>
      <t>may not be desirable for exotic pasture systems, or aquatic ecosystems.</t>
    </r>
    <r>
      <rPr>
        <sz val="10"/>
        <color theme="1"/>
        <rFont val="Arial"/>
        <family val="2"/>
      </rPr>
      <t xml:space="preserve">  
Currently the risk assessment tool is </t>
    </r>
    <r>
      <rPr>
        <b/>
        <sz val="10"/>
        <color theme="1"/>
        <rFont val="Arial"/>
        <family val="2"/>
      </rPr>
      <t>only suitable for use within NSW,</t>
    </r>
    <r>
      <rPr>
        <sz val="10"/>
        <color theme="1"/>
        <rFont val="Arial"/>
        <family val="2"/>
      </rPr>
      <t xml:space="preserve"> at a local scale (I.e. community or site). It may have wider applications, but this has not been tested.  </t>
    </r>
  </si>
  <si>
    <r>
      <t xml:space="preserve">This document has 6 sheets. </t>
    </r>
    <r>
      <rPr>
        <b/>
        <sz val="10"/>
        <color rgb="FF000000"/>
        <rFont val="Arial"/>
        <family val="2"/>
      </rPr>
      <t>Please read each sheet before beginning an assessment.  </t>
    </r>
    <r>
      <rPr>
        <sz val="10"/>
        <color rgb="FF000000"/>
        <rFont val="Arial"/>
        <family val="2"/>
      </rPr>
      <t xml:space="preserve">
A combination of field surveys (See Report 1, Section 5.1) coupled with the risk assessment tool should be used to identify the species which are of most concern within the native community. Land managers should also use other available resources and regional priorities to help prioritize the species of greatest concern (See Report 1 and Rayment and French 2022). </t>
    </r>
  </si>
  <si>
    <r>
      <t xml:space="preserve">‘Certainty score explanation’ provides detail on how to assess </t>
    </r>
    <r>
      <rPr>
        <b/>
        <sz val="10"/>
        <color rgb="FF000000"/>
        <rFont val="Arial"/>
        <family val="2"/>
      </rPr>
      <t>confidence</t>
    </r>
    <r>
      <rPr>
        <sz val="10"/>
        <color rgb="FF000000"/>
        <rFont val="Arial"/>
        <family val="2"/>
      </rPr>
      <t xml:space="preserve">. Assessing the reliability of information identifies research priorities and may inform management practices.  </t>
    </r>
  </si>
  <si>
    <r>
      <t xml:space="preserve">This sheet contains the </t>
    </r>
    <r>
      <rPr>
        <b/>
        <sz val="10"/>
        <color rgb="FF000000"/>
        <rFont val="Arial"/>
        <family val="2"/>
      </rPr>
      <t>blank risk assessment</t>
    </r>
    <r>
      <rPr>
        <sz val="10"/>
        <color rgb="FF000000"/>
        <rFont val="Arial"/>
        <family val="2"/>
      </rPr>
      <t xml:space="preserve"> for the user to complete for the given species. Each answer should be accompanied with a justification and source/s so that if someone else reads the assessment they can understand why it received its score. For examples on how to answer questions refer back to ‘explanation of risk traits’ and/or ‘Buffel grass example’. 
Complete one species at a time. After completion you will have a final ‘risk score’ and ‘uncertainty score’. </t>
    </r>
  </si>
  <si>
    <r>
      <t>Provides an example risk assessment for buffel grass (</t>
    </r>
    <r>
      <rPr>
        <i/>
        <sz val="10"/>
        <color rgb="FF000000"/>
        <rFont val="Arial"/>
        <family val="2"/>
      </rPr>
      <t>Cenchrus ciliaris)</t>
    </r>
    <r>
      <rPr>
        <sz val="10"/>
        <color rgb="FF000000"/>
        <rFont val="Arial"/>
        <family val="2"/>
      </rPr>
      <t xml:space="preserve">. You may use this as a guide for information to include in justification and sources. </t>
    </r>
  </si>
  <si>
    <r>
      <t xml:space="preserve">Provides some websites that will help you complete the assessment. </t>
    </r>
    <r>
      <rPr>
        <b/>
        <sz val="10"/>
        <color rgb="FF000000"/>
        <rFont val="Arial"/>
        <family val="2"/>
      </rPr>
      <t xml:space="preserve">We have made a note where a website constitutes a 'high' confidence score. </t>
    </r>
  </si>
  <si>
    <r>
      <t>If uncertainty is 20 – 40% for a species,</t>
    </r>
    <r>
      <rPr>
        <b/>
        <sz val="10"/>
        <color theme="1"/>
        <rFont val="Arial"/>
        <family val="2"/>
      </rPr>
      <t xml:space="preserve"> research is a priority.</t>
    </r>
    <r>
      <rPr>
        <sz val="10"/>
        <color theme="1"/>
        <rFont val="Arial"/>
        <family val="2"/>
      </rPr>
      <t xml:space="preserve"> Consider your ability to fill these knowledge gaps. 
Also consider how the characteristics with high uncertainty scores may impact your management. 
For example, if information on seed viability was given a high uncertainty score, it will be difficult to know how long it will take to deplete the seed bank. Therefore you may focus on monitoring seedling recruitment as part of your control program.  </t>
    </r>
  </si>
  <si>
    <r>
      <rPr>
        <b/>
        <sz val="10"/>
        <color theme="1"/>
        <rFont val="Arial"/>
        <family val="2"/>
      </rPr>
      <t>Ecosystems characteristics</t>
    </r>
    <r>
      <rPr>
        <sz val="10"/>
        <color theme="1"/>
        <rFont val="Arial"/>
        <family val="2"/>
      </rPr>
      <t xml:space="preserve"> play an important role in invasion and should be considered by the assessor. Consider disturbance, edge effects, proximity to propagules (I.e. farms or roadsides) etc.   </t>
    </r>
  </si>
  <si>
    <r>
      <t xml:space="preserve">Increased propagule pressure improves probability of successful establishment (Holle &amp; Simberloff 2005; Lockwood et al. 2005). </t>
    </r>
    <r>
      <rPr>
        <b/>
        <sz val="10"/>
        <color rgb="FF000000"/>
        <rFont val="Arial"/>
        <family val="2"/>
      </rPr>
      <t>Seed output was only compared against species when the units were the same.</t>
    </r>
    <r>
      <rPr>
        <sz val="10"/>
        <color rgb="FFFF0000"/>
        <rFont val="Arial"/>
        <family val="2"/>
      </rPr>
      <t xml:space="preserve">
</t>
    </r>
  </si>
  <si>
    <r>
      <t>Do Not Know =</t>
    </r>
    <r>
      <rPr>
        <b/>
        <sz val="10"/>
        <color rgb="FF000000"/>
        <rFont val="Arial"/>
        <family val="2"/>
      </rPr>
      <t xml:space="preserve">  </t>
    </r>
    <r>
      <rPr>
        <sz val="10"/>
        <color rgb="FF000000"/>
        <rFont val="Arial"/>
        <family val="2"/>
      </rPr>
      <t>1.5</t>
    </r>
  </si>
  <si>
    <r>
      <rPr>
        <sz val="10"/>
        <rFont val="Arial"/>
        <family val="2"/>
      </rPr>
      <t>Lattimore and McCormack -</t>
    </r>
    <r>
      <rPr>
        <u/>
        <sz val="10"/>
        <color theme="10"/>
        <rFont val="Arial"/>
        <family val="2"/>
      </rPr>
      <t xml:space="preserve"> http://grasslandnsw.com.au/FlipBook/PastureVarieties2013.pdf 
</t>
    </r>
    <r>
      <rPr>
        <sz val="10"/>
        <rFont val="Arial"/>
        <family val="2"/>
      </rPr>
      <t>DPI Pasture Species -</t>
    </r>
    <r>
      <rPr>
        <u/>
        <sz val="10"/>
        <color theme="10"/>
        <rFont val="Arial"/>
        <family val="2"/>
      </rPr>
      <t xml:space="preserve"> https://www.dpi.nsw.gov.au/agriculture/pastures-and-rangelands/species-varieties </t>
    </r>
  </si>
  <si>
    <r>
      <t xml:space="preserve">e.g. </t>
    </r>
    <r>
      <rPr>
        <i/>
        <sz val="10"/>
        <color theme="1"/>
        <rFont val="Arial"/>
        <family val="2"/>
      </rPr>
      <t>Sporobolus</t>
    </r>
    <r>
      <rPr>
        <sz val="10"/>
        <color theme="1"/>
        <rFont val="Arial"/>
        <family val="2"/>
      </rPr>
      <t xml:space="preserve"> 85 000</t>
    </r>
    <r>
      <rPr>
        <sz val="10"/>
        <color rgb="FFFF0000"/>
        <rFont val="Arial"/>
        <family val="2"/>
      </rPr>
      <t xml:space="preserve"> seeds m/2.  </t>
    </r>
    <r>
      <rPr>
        <sz val="10"/>
        <color theme="1"/>
        <rFont val="Arial"/>
        <family val="2"/>
      </rPr>
      <t xml:space="preserve">
Cortaderia sp (pampas grass) 924 000 seeds/plant
Chloris gayana 4 000 000 seeds/kg.</t>
    </r>
  </si>
  <si>
    <r>
      <t xml:space="preserve">e.g. </t>
    </r>
    <r>
      <rPr>
        <i/>
        <sz val="10"/>
        <color theme="1"/>
        <rFont val="Arial"/>
        <family val="2"/>
      </rPr>
      <t xml:space="preserve">Eragrostis curvula </t>
    </r>
    <r>
      <rPr>
        <sz val="10"/>
        <color theme="1"/>
        <rFont val="Arial"/>
        <family val="2"/>
      </rPr>
      <t>(African lovegrass) 20 500</t>
    </r>
    <r>
      <rPr>
        <sz val="10"/>
        <color rgb="FFFF0000"/>
        <rFont val="Arial"/>
        <family val="2"/>
      </rPr>
      <t xml:space="preserve"> seeds/m2.  </t>
    </r>
    <r>
      <rPr>
        <sz val="10"/>
        <color theme="1"/>
        <rFont val="Arial"/>
        <family val="2"/>
      </rPr>
      <t xml:space="preserve">
Sorghum halapense (johnson grass) 28 000 seeds/plant. </t>
    </r>
  </si>
  <si>
    <r>
      <t xml:space="preserve">rarely sets seed (e.g. </t>
    </r>
    <r>
      <rPr>
        <i/>
        <sz val="10"/>
        <color theme="1"/>
        <rFont val="Arial"/>
        <family val="2"/>
      </rPr>
      <t>Cenchrus clandestinus -</t>
    </r>
    <r>
      <rPr>
        <sz val="10"/>
        <color theme="1"/>
        <rFont val="Arial"/>
        <family val="2"/>
      </rPr>
      <t xml:space="preserve"> Kikuyu) 
OR &lt; 2000 seeds/ plant
OR &lt;15 000 seeds/m2
OR &lt; 100 000 seeds/kg</t>
    </r>
  </si>
  <si>
    <r>
      <t xml:space="preserve">e.g. </t>
    </r>
    <r>
      <rPr>
        <i/>
        <sz val="10"/>
        <color theme="1"/>
        <rFont val="Arial"/>
        <family val="2"/>
      </rPr>
      <t xml:space="preserve">Hyparrhenia hirta </t>
    </r>
    <r>
      <rPr>
        <sz val="10"/>
        <color theme="1"/>
        <rFont val="Arial"/>
        <family val="2"/>
      </rPr>
      <t xml:space="preserve">(Coolatai) 14 837 </t>
    </r>
    <r>
      <rPr>
        <sz val="10"/>
        <color rgb="FFFF0000"/>
        <rFont val="Arial"/>
        <family val="2"/>
      </rPr>
      <t xml:space="preserve">seeds/m2
</t>
    </r>
    <r>
      <rPr>
        <sz val="10"/>
        <rFont val="Arial"/>
        <family val="2"/>
      </rPr>
      <t xml:space="preserve">Cenchrus spinifex (spiny burrgrass) </t>
    </r>
    <r>
      <rPr>
        <sz val="10"/>
        <color rgb="FFFF0000"/>
        <rFont val="Arial"/>
        <family val="2"/>
      </rPr>
      <t xml:space="preserve">1000 seeds/plant. </t>
    </r>
  </si>
  <si>
    <r>
      <t xml:space="preserve">e.g. </t>
    </r>
    <r>
      <rPr>
        <i/>
        <sz val="10"/>
        <color theme="1"/>
        <rFont val="Arial"/>
        <family val="2"/>
      </rPr>
      <t xml:space="preserve">Cenchrus clandestinus </t>
    </r>
    <r>
      <rPr>
        <sz val="10"/>
        <color theme="1"/>
        <rFont val="Arial"/>
        <family val="2"/>
      </rPr>
      <t>(Kikuyu)</t>
    </r>
  </si>
  <si>
    <r>
      <t xml:space="preserve">e.g. </t>
    </r>
    <r>
      <rPr>
        <i/>
        <sz val="10"/>
        <color theme="1"/>
        <rFont val="Arial"/>
        <family val="2"/>
      </rPr>
      <t>Nassella trichotoma</t>
    </r>
    <r>
      <rPr>
        <sz val="10"/>
        <color theme="1"/>
        <rFont val="Arial"/>
        <family val="2"/>
      </rPr>
      <t xml:space="preserve"> (Serrated Tussock)</t>
    </r>
  </si>
  <si>
    <r>
      <t xml:space="preserve">e.g. </t>
    </r>
    <r>
      <rPr>
        <i/>
        <sz val="10"/>
        <color theme="1"/>
        <rFont val="Arial"/>
        <family val="2"/>
      </rPr>
      <t>Nassella neesiana</t>
    </r>
    <r>
      <rPr>
        <sz val="10"/>
        <color theme="1"/>
        <rFont val="Arial"/>
        <family val="2"/>
      </rPr>
      <t xml:space="preserve"> (Chilean needle grass)</t>
    </r>
  </si>
  <si>
    <r>
      <t xml:space="preserve">e.g. </t>
    </r>
    <r>
      <rPr>
        <i/>
        <sz val="10"/>
        <color theme="1"/>
        <rFont val="Arial"/>
        <family val="2"/>
      </rPr>
      <t>E. erecta</t>
    </r>
    <r>
      <rPr>
        <sz val="10"/>
        <color theme="1"/>
        <rFont val="Arial"/>
        <family val="2"/>
      </rPr>
      <t xml:space="preserve"> (Panic veldt grass)</t>
    </r>
  </si>
  <si>
    <r>
      <t xml:space="preserve">e.g. </t>
    </r>
    <r>
      <rPr>
        <i/>
        <sz val="10"/>
        <color theme="1"/>
        <rFont val="Arial"/>
        <family val="2"/>
      </rPr>
      <t xml:space="preserve">Cortaderia jubata </t>
    </r>
    <r>
      <rPr>
        <sz val="10"/>
        <color theme="1"/>
        <rFont val="Arial"/>
        <family val="2"/>
      </rPr>
      <t>(Pampas grass)</t>
    </r>
  </si>
  <si>
    <r>
      <t xml:space="preserve"> E.g. </t>
    </r>
    <r>
      <rPr>
        <i/>
        <sz val="10"/>
        <color theme="1"/>
        <rFont val="Arial"/>
        <family val="2"/>
      </rPr>
      <t>Melinis minutfilora (</t>
    </r>
    <r>
      <rPr>
        <sz val="10"/>
        <color theme="1"/>
        <rFont val="Arial"/>
        <family val="2"/>
      </rPr>
      <t>Mollasses grass) competes with tree seedlings, outcompetes other grasses and captures resources better</t>
    </r>
  </si>
  <si>
    <r>
      <t xml:space="preserve"> E.g. Coolatai grass (</t>
    </r>
    <r>
      <rPr>
        <i/>
        <sz val="10"/>
        <color theme="1"/>
        <rFont val="Arial"/>
        <family val="2"/>
      </rPr>
      <t>Hyparrhenia hirta</t>
    </r>
    <r>
      <rPr>
        <sz val="10"/>
        <color theme="1"/>
        <rFont val="Arial"/>
        <family val="2"/>
      </rPr>
      <t>) competitive against native grass but only under high nutrients</t>
    </r>
  </si>
  <si>
    <r>
      <t>e.g. Johnson grass (</t>
    </r>
    <r>
      <rPr>
        <i/>
        <sz val="10"/>
        <color theme="1"/>
        <rFont val="Arial"/>
        <family val="2"/>
      </rPr>
      <t>Sorghum halapense)</t>
    </r>
    <r>
      <rPr>
        <sz val="10"/>
        <color theme="1"/>
        <rFont val="Arial"/>
        <family val="2"/>
      </rPr>
      <t xml:space="preserve"> produces allelopathic chemicals that inhibit the growth of seeds and seedlings, as well as important crop species </t>
    </r>
  </si>
  <si>
    <r>
      <t xml:space="preserve"> e.g. Kikuyu (</t>
    </r>
    <r>
      <rPr>
        <i/>
        <sz val="10"/>
        <color theme="1"/>
        <rFont val="Arial"/>
        <family val="2"/>
      </rPr>
      <t>Cenchrus clandestinus</t>
    </r>
    <r>
      <rPr>
        <sz val="10"/>
        <color theme="1"/>
        <rFont val="Arial"/>
        <family val="2"/>
      </rPr>
      <t xml:space="preserve">) studies show it smothers natives reducing native cover, has been shown to impact native animal habitat in Australia (Montague Island) and forms monocultures impacting ecosystem health and functioning. </t>
    </r>
  </si>
  <si>
    <r>
      <t>e.g. whiskey grass (</t>
    </r>
    <r>
      <rPr>
        <i/>
        <sz val="10"/>
        <color theme="1"/>
        <rFont val="Arial"/>
        <family val="2"/>
      </rPr>
      <t>Andropogon virginicus</t>
    </r>
    <r>
      <rPr>
        <sz val="10"/>
        <color theme="1"/>
        <rFont val="Arial"/>
        <family val="2"/>
      </rPr>
      <t xml:space="preserve">) known to alter fire regime but limited research otherwise </t>
    </r>
  </si>
  <si>
    <r>
      <t xml:space="preserve">For each question, you must </t>
    </r>
    <r>
      <rPr>
        <b/>
        <sz val="10"/>
        <color theme="1"/>
        <rFont val="Arial"/>
        <family val="2"/>
      </rPr>
      <t>assess your confidence</t>
    </r>
    <r>
      <rPr>
        <sz val="10"/>
        <color theme="1"/>
        <rFont val="Arial"/>
        <family val="2"/>
      </rPr>
      <t xml:space="preserve"> in the answer you provided. This should be </t>
    </r>
    <r>
      <rPr>
        <b/>
        <sz val="10"/>
        <color theme="1"/>
        <rFont val="Arial"/>
        <family val="2"/>
      </rPr>
      <t xml:space="preserve">based on the sources you used.  </t>
    </r>
    <r>
      <rPr>
        <sz val="10"/>
        <color theme="1"/>
        <rFont val="Arial"/>
        <family val="2"/>
      </rPr>
      <t xml:space="preserve">Assessing the reliability of information identifies research priorities and may inform management practices. 
The confidence of your answer is correlated with a score. </t>
    </r>
    <r>
      <rPr>
        <b/>
        <sz val="10"/>
        <color theme="1"/>
        <rFont val="Arial"/>
        <family val="2"/>
      </rPr>
      <t>Uncertainty scores range from 0 - 1. 
High confidence</t>
    </r>
    <r>
      <rPr>
        <sz val="10"/>
        <color theme="1"/>
        <rFont val="Arial"/>
        <family val="2"/>
      </rPr>
      <t xml:space="preserve"> in your source is associated with an uncertainty score of </t>
    </r>
    <r>
      <rPr>
        <b/>
        <sz val="10"/>
        <color theme="1"/>
        <rFont val="Arial"/>
        <family val="2"/>
      </rPr>
      <t>0</t>
    </r>
    <r>
      <rPr>
        <sz val="10"/>
        <color theme="1"/>
        <rFont val="Arial"/>
        <family val="2"/>
      </rPr>
      <t xml:space="preserve"> (i.e.</t>
    </r>
    <r>
      <rPr>
        <i/>
        <sz val="10"/>
        <color theme="1"/>
        <rFont val="Arial"/>
        <family val="2"/>
      </rPr>
      <t xml:space="preserve"> certainty in the answer</t>
    </r>
    <r>
      <rPr>
        <sz val="10"/>
        <color theme="1"/>
        <rFont val="Arial"/>
        <family val="2"/>
      </rPr>
      <t xml:space="preserve">) while </t>
    </r>
    <r>
      <rPr>
        <b/>
        <sz val="10"/>
        <color theme="1"/>
        <rFont val="Arial"/>
        <family val="2"/>
      </rPr>
      <t>low confidence</t>
    </r>
    <r>
      <rPr>
        <sz val="10"/>
        <color theme="1"/>
        <rFont val="Arial"/>
        <family val="2"/>
      </rPr>
      <t xml:space="preserve"> in your source is associated with an uncertainty score of </t>
    </r>
    <r>
      <rPr>
        <b/>
        <sz val="10"/>
        <color theme="1"/>
        <rFont val="Arial"/>
        <family val="2"/>
      </rPr>
      <t>1</t>
    </r>
    <r>
      <rPr>
        <sz val="10"/>
        <color theme="1"/>
        <rFont val="Arial"/>
        <family val="2"/>
      </rPr>
      <t xml:space="preserve"> (i.e. </t>
    </r>
    <r>
      <rPr>
        <i/>
        <sz val="10"/>
        <color theme="1"/>
        <rFont val="Arial"/>
        <family val="2"/>
      </rPr>
      <t>uncertainty in the answer</t>
    </r>
    <r>
      <rPr>
        <sz val="10"/>
        <color theme="1"/>
        <rFont val="Arial"/>
        <family val="2"/>
      </rPr>
      <t xml:space="preserve">). 
Your confidence is assessed for each question.  These scores are added to provide a total certainty /10. This is then converted into a percentage. </t>
    </r>
  </si>
  <si>
    <t>E.g. Ehrharta erecta (panic veldt grass) Observed growing under wide variety of light, temperature, moisture and substrate conditions.</t>
  </si>
  <si>
    <t xml:space="preserve">Deep root system good at accessing limiting resources in soil, research has shown this can impact native species through competition for water. Competes for space effectively after disturbance. Research says buffel grass has high rates of resource acquisition. Research states competitive capacity is enhanced in modified landscapes. </t>
  </si>
  <si>
    <t>Eilts &amp; Huxman 2013, Butler &amp; Fairfax 2003, Clarke et al 2005, Schlesinger et al 2013, CSIRO 2006, Tinoco-Ojanguren et al 2016</t>
  </si>
  <si>
    <t xml:space="preserve">Research shows major impacts to ecosystems it invades. Buffel grass is adapted to fire regimes, with higher fuel loads than natives - causing hotter and more destructive burns, accelerating degradation of the community. It also dominates after fire. Buffel grass has a negative association with species richness. In Mexico invasion of buffel grass was associated with "dramatic changes" in vegetation. Jackson 2005 showed buffel grass invasion reduced abundance of natives while exotics were less supressed, further driving ecosystem impacts. </t>
  </si>
  <si>
    <t>Butler &amp; Fairfax 2003, Schlesinger et al 2013, Clarke et al 2005, De La Berrera 2008, Jackson 2005</t>
  </si>
  <si>
    <t>Weed futures (http://weedfutures.net/species.php?id=1040) /
 http://peterwilson.id.au/sdm/ozweeds/ozweeds_SpeciesAccounts/Cenchrus_ciliaris.html</t>
  </si>
  <si>
    <t xml:space="preserve">Total uncertainty </t>
  </si>
  <si>
    <t xml:space="preserve">% Uncertainty </t>
  </si>
  <si>
    <r>
      <t xml:space="preserve">How tolerant is the grass to a range of environmental conditions that allow it to establish and </t>
    </r>
    <r>
      <rPr>
        <b/>
        <i/>
        <sz val="10"/>
        <color rgb="FF7F7F7F"/>
        <rFont val="Arial"/>
        <family val="2"/>
      </rPr>
      <t>persistence</t>
    </r>
    <r>
      <rPr>
        <i/>
        <sz val="10"/>
        <color rgb="FF7F7F7F"/>
        <rFont val="Arial"/>
        <family val="2"/>
      </rPr>
      <t>?</t>
    </r>
  </si>
  <si>
    <t xml:space="preserve">Has been deliberately spread in Arid Australia including in NSW where it can be grown for pasture and erosion control. 
DPI suitable high confidence for Q 1 - listed as a pasture species on DPI website. </t>
  </si>
  <si>
    <t xml:space="preserve">Seed production is "330,000–550,000 seed units/kg". 
Although website appears funded by government, the seeds/kg is an agricultural context (i.e. where environment is likely modified to improve seed output) and no sources are given for the information therefore confidence is low. </t>
  </si>
  <si>
    <t xml:space="preserve">Research shows tolerant to a range of conditions including drought (temp and water), various rainfall availability and low nutrient soils. CSIRO states 60% of mainland AUS is suitable for establishment. </t>
  </si>
  <si>
    <t>Seed banks found to be short-term persistent with viability maintained for around 2 years</t>
  </si>
  <si>
    <t>Plant Net distribution in 9 subdivisions</t>
  </si>
  <si>
    <t xml:space="preserve"> 18% LOSS
Multiple sources confirm retract. Weed Futures is affiliated with Government and University research, and Peter Wilson has released scientific papers on the findings and provides methods for the modelling, increasing confidence in the data. </t>
  </si>
  <si>
    <t>Total uncertainty (%)</t>
  </si>
  <si>
    <t>% uncertainty</t>
  </si>
  <si>
    <t>University affiliated sources where information contains sources and/or research has reproduceable methods (e.g. Weed Futures, theses)</t>
  </si>
  <si>
    <t>For 'Deliberate Spread' NSW DPI is considered a high certainty source, given its role in agriculture. Online nursery sources (e.g. Bunnings) are also considered a high confidence source for species deliberately sold.</t>
  </si>
  <si>
    <t xml:space="preserve">Seed output is given in inconsistent manners e.g. per year, per plant, per kg etc. Therefore while we have provided some thresholds and examples it is ultimately at the assessors discretion to score seed output. </t>
  </si>
  <si>
    <t>One, or a few examples of competitive advantage. Or selective competition (e.g. competes only under well watered conditions or high nutrients).</t>
  </si>
  <si>
    <t xml:space="preserve">Limited information, only inferred competitive advantage or studies show it is not competitive. </t>
  </si>
  <si>
    <t xml:space="preserve">Research only states one impact, or provides general statements without proof. </t>
  </si>
  <si>
    <t>Certainty score explanation</t>
  </si>
  <si>
    <t>External factors for invasion</t>
  </si>
  <si>
    <r>
      <t xml:space="preserve">This risk assessment tool was developed to asses </t>
    </r>
    <r>
      <rPr>
        <b/>
        <sz val="10"/>
        <color theme="1"/>
        <rFont val="Arial"/>
        <family val="2"/>
      </rPr>
      <t xml:space="preserve">invasive characteristics </t>
    </r>
    <r>
      <rPr>
        <sz val="10"/>
        <color theme="1"/>
        <rFont val="Arial"/>
        <family val="2"/>
      </rPr>
      <t xml:space="preserve">of exotic perennial grasses (EPGs) to determine their risk to native communities and identify knowledge gaps.  
There are characteristics which allow some EPGs to invade faster, establish easier and dominate habitats. Multiple EPGs often invade one area, and it may be difficult to know which species to prioritize for management. 
Due to their functional similarity, sufficient knowledge of these characteristics can allow comparisons between species, with the intention of informing management in native communities with grassy understories. 
As of July 2022, </t>
    </r>
    <r>
      <rPr>
        <b/>
        <sz val="10"/>
        <color theme="1"/>
        <rFont val="Arial"/>
        <family val="2"/>
      </rPr>
      <t xml:space="preserve">29 grasses have already been assessed. </t>
    </r>
    <r>
      <rPr>
        <sz val="10"/>
        <color theme="1"/>
        <rFont val="Arial"/>
        <family val="2"/>
      </rPr>
      <t xml:space="preserve">Their ranking can be viewed in the </t>
    </r>
    <r>
      <rPr>
        <b/>
        <sz val="10"/>
        <color theme="1"/>
        <rFont val="Arial"/>
        <family val="2"/>
      </rPr>
      <t>resources above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</si>
</sst>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1"/>
      <color theme="1"/>
      <name val="Calibri"/>
      <family val="2"/>
      <scheme val="minor"/>
    </font>
    <font>
      <b/>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b/>
      <sz val="11"/>
      <color rgb="FFFA7D00"/>
      <name val="Calibri"/>
      <family val="2"/>
      <scheme val="minor"/>
    </font>
    <font>
      <i/>
      <sz val="11"/>
      <color rgb="FF7F7F7F"/>
      <name val="Calibri"/>
      <family val="2"/>
      <scheme val="minor"/>
    </font>
    <font>
      <u/>
      <sz val="11"/>
      <color theme="10"/>
      <name val="Calibri"/>
      <family val="2"/>
      <scheme val="minor"/>
    </font>
    <font>
      <sz val="18"/>
      <color theme="3"/>
      <name val="Calibri Light"/>
      <family val="2"/>
      <scheme val="major"/>
    </font>
    <font>
      <b/>
      <sz val="16"/>
      <color theme="3"/>
      <name val="Calibri"/>
      <family val="2"/>
      <scheme val="minor"/>
    </font>
    <font>
      <b/>
      <i/>
      <sz val="12"/>
      <color theme="9" tint="-0.499984740745262"/>
      <name val="Calibri"/>
      <family val="2"/>
      <scheme val="minor"/>
    </font>
    <font>
      <b/>
      <sz val="12"/>
      <color rgb="FFFA7D00"/>
      <name val="Calibri"/>
      <family val="2"/>
      <scheme val="minor"/>
    </font>
    <font>
      <b/>
      <sz val="14"/>
      <name val="Calibri"/>
      <family val="2"/>
      <scheme val="minor"/>
    </font>
    <font>
      <i/>
      <sz val="10"/>
      <color rgb="FF7F7F7F"/>
      <name val="Arial"/>
      <family val="2"/>
    </font>
    <font>
      <sz val="10"/>
      <color theme="1"/>
      <name val="Arial"/>
      <family val="2"/>
    </font>
    <font>
      <b/>
      <sz val="10"/>
      <color theme="1"/>
      <name val="Arial"/>
      <family val="2"/>
    </font>
    <font>
      <sz val="10"/>
      <color rgb="FFC00000"/>
      <name val="Arial"/>
      <family val="2"/>
    </font>
    <font>
      <i/>
      <sz val="10"/>
      <color theme="1"/>
      <name val="Arial"/>
      <family val="2"/>
    </font>
    <font>
      <u/>
      <sz val="10"/>
      <color theme="1"/>
      <name val="Arial"/>
      <family val="2"/>
    </font>
    <font>
      <sz val="10"/>
      <color rgb="FF000000"/>
      <name val="Arial"/>
      <family val="2"/>
    </font>
    <font>
      <b/>
      <sz val="10"/>
      <color rgb="FF000000"/>
      <name val="Arial"/>
      <family val="2"/>
    </font>
    <font>
      <i/>
      <sz val="10"/>
      <color rgb="FF000000"/>
      <name val="Arial"/>
      <family val="2"/>
    </font>
    <font>
      <u/>
      <sz val="10"/>
      <color theme="10"/>
      <name val="Arial"/>
      <family val="2"/>
    </font>
    <font>
      <sz val="10"/>
      <color rgb="FFFF0000"/>
      <name val="Arial"/>
      <family val="2"/>
    </font>
    <font>
      <b/>
      <sz val="10"/>
      <color theme="3"/>
      <name val="Arial"/>
      <family val="2"/>
    </font>
    <font>
      <sz val="10"/>
      <name val="Arial"/>
      <family val="2"/>
    </font>
    <font>
      <b/>
      <sz val="10"/>
      <color rgb="FFFA7D00"/>
      <name val="Arial"/>
      <family val="2"/>
    </font>
    <font>
      <b/>
      <i/>
      <sz val="10"/>
      <color rgb="FF7F7F7F"/>
      <name val="Arial"/>
      <family val="2"/>
    </font>
    <font>
      <sz val="24"/>
      <color theme="3"/>
      <name val="Calibri Light"/>
      <family val="2"/>
      <scheme val="major"/>
    </font>
    <font>
      <b/>
      <sz val="18"/>
      <color theme="3"/>
      <name val="Calibri"/>
      <family val="2"/>
      <scheme val="minor"/>
    </font>
    <font>
      <b/>
      <sz val="16"/>
      <color rgb="FFFA7D00"/>
      <name val="Arial"/>
      <family val="2"/>
    </font>
  </fonts>
  <fills count="14">
    <fill>
      <patternFill patternType="none"/>
    </fill>
    <fill>
      <patternFill patternType="gray125"/>
    </fill>
    <fill>
      <patternFill patternType="solid">
        <fgColor theme="4" tint="0.79998168889431442"/>
        <bgColor indexed="65"/>
      </patternFill>
    </fill>
    <fill>
      <patternFill patternType="solid">
        <fgColor rgb="FFFFFFFF"/>
        <bgColor indexed="64"/>
      </patternFill>
    </fill>
    <fill>
      <patternFill patternType="solid">
        <fgColor rgb="FFF2F2F2"/>
        <bgColor indexed="64"/>
      </patternFill>
    </fill>
    <fill>
      <patternFill patternType="solid">
        <fgColor rgb="FFA5A5A5"/>
        <bgColor indexed="64"/>
      </patternFill>
    </fill>
    <fill>
      <patternFill patternType="solid">
        <fgColor rgb="FFEDEDED"/>
        <bgColor indexed="64"/>
      </patternFill>
    </fill>
    <fill>
      <patternFill patternType="solid">
        <fgColor rgb="FFF2F2F2"/>
      </patternFill>
    </fill>
    <fill>
      <patternFill patternType="solid">
        <fgColor theme="0" tint="-4.9989318521683403E-2"/>
        <bgColor indexed="64"/>
      </patternFill>
    </fill>
    <fill>
      <patternFill patternType="solid">
        <fgColor rgb="FFFFC7CE"/>
      </patternFill>
    </fill>
    <fill>
      <patternFill patternType="solid">
        <fgColor rgb="FFFFFFCC"/>
      </patternFill>
    </fill>
    <fill>
      <patternFill patternType="solid">
        <fgColor theme="5" tint="0.59999389629810485"/>
        <bgColor indexed="65"/>
      </patternFill>
    </fill>
    <fill>
      <patternFill patternType="solid">
        <fgColor theme="7" tint="0.79998168889431442"/>
        <bgColor indexed="65"/>
      </patternFill>
    </fill>
    <fill>
      <patternFill patternType="solid">
        <fgColor theme="8" tint="0.79998168889431442"/>
        <bgColor indexed="65"/>
      </patternFill>
    </fill>
  </fills>
  <borders count="28">
    <border>
      <left/>
      <right/>
      <top/>
      <bottom/>
      <diagonal/>
    </border>
    <border>
      <left/>
      <right/>
      <top/>
      <bottom style="medium">
        <color indexed="64"/>
      </bottom>
      <diagonal/>
    </border>
    <border>
      <left/>
      <right/>
      <top style="medium">
        <color indexed="64"/>
      </top>
      <bottom/>
      <diagonal/>
    </border>
    <border>
      <left style="medium">
        <color rgb="FFC9C9C9"/>
      </left>
      <right style="medium">
        <color rgb="FFC9C9C9"/>
      </right>
      <top/>
      <bottom style="medium">
        <color rgb="FFC9C9C9"/>
      </bottom>
      <diagonal/>
    </border>
    <border>
      <left style="medium">
        <color rgb="FFC9C9C9"/>
      </left>
      <right style="medium">
        <color rgb="FFC9C9C9"/>
      </right>
      <top/>
      <bottom/>
      <diagonal/>
    </border>
    <border>
      <left/>
      <right style="medium">
        <color rgb="FFC9C9C9"/>
      </right>
      <top/>
      <bottom style="medium">
        <color rgb="FFC9C9C9"/>
      </bottom>
      <diagonal/>
    </border>
    <border>
      <left style="medium">
        <color rgb="FFC9C9C9"/>
      </left>
      <right style="medium">
        <color rgb="FFC9C9C9"/>
      </right>
      <top style="medium">
        <color rgb="FFA5A5A5"/>
      </top>
      <bottom/>
      <diagonal/>
    </border>
    <border>
      <left style="medium">
        <color rgb="FFC9C9C9"/>
      </left>
      <right style="medium">
        <color rgb="FFC9C9C9"/>
      </right>
      <top style="medium">
        <color rgb="FFC9C9C9"/>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right/>
      <top style="medium">
        <color theme="4" tint="0.39997558519241921"/>
      </top>
      <bottom/>
      <diagonal/>
    </border>
    <border>
      <left/>
      <right/>
      <top/>
      <bottom style="thin">
        <color indexed="64"/>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style="medium">
        <color indexed="64"/>
      </bottom>
      <diagonal/>
    </border>
    <border>
      <left style="thin">
        <color rgb="FF7F7F7F"/>
      </left>
      <right style="medium">
        <color indexed="64"/>
      </right>
      <top style="medium">
        <color indexed="64"/>
      </top>
      <bottom style="medium">
        <color indexed="64"/>
      </bottom>
      <diagonal/>
    </border>
    <border>
      <left style="thin">
        <color rgb="FF7F7F7F"/>
      </left>
      <right style="thin">
        <color rgb="FF7F7F7F"/>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B2B2B2"/>
      </left>
      <right/>
      <top style="thin">
        <color indexed="64"/>
      </top>
      <bottom style="thin">
        <color indexed="64"/>
      </bottom>
      <diagonal/>
    </border>
    <border>
      <left style="thin">
        <color rgb="FF7F7F7F"/>
      </left>
      <right/>
      <top style="thin">
        <color indexed="64"/>
      </top>
      <bottom style="thin">
        <color indexed="64"/>
      </bottom>
      <diagonal/>
    </border>
    <border>
      <left/>
      <right/>
      <top style="thin">
        <color indexed="64"/>
      </top>
      <bottom/>
      <diagonal/>
    </border>
    <border>
      <left/>
      <right/>
      <top style="thick">
        <color theme="4"/>
      </top>
      <bottom/>
      <diagonal/>
    </border>
    <border>
      <left/>
      <right style="thin">
        <color indexed="64"/>
      </right>
      <top style="thin">
        <color indexed="64"/>
      </top>
      <bottom style="thin">
        <color indexed="64"/>
      </bottom>
      <diagonal/>
    </border>
  </borders>
  <cellStyleXfs count="11">
    <xf numFmtId="0" fontId="0" fillId="0" borderId="0"/>
    <xf numFmtId="0" fontId="1" fillId="2" borderId="0" applyNumberFormat="0" applyBorder="0" applyAlignment="0" applyProtection="0"/>
    <xf numFmtId="0" fontId="3" fillId="0" borderId="8" applyNumberFormat="0" applyFill="0" applyAlignment="0" applyProtection="0"/>
    <xf numFmtId="0" fontId="4" fillId="0" borderId="9" applyNumberFormat="0" applyFill="0" applyAlignment="0" applyProtection="0"/>
    <xf numFmtId="0" fontId="5" fillId="0" borderId="10" applyNumberFormat="0" applyFill="0" applyAlignment="0" applyProtection="0"/>
    <xf numFmtId="0" fontId="6" fillId="7" borderId="11" applyNumberForma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1" fillId="10" borderId="15" applyNumberFormat="0" applyFont="0" applyAlignment="0" applyProtection="0"/>
  </cellStyleXfs>
  <cellXfs count="127">
    <xf numFmtId="0" fontId="0" fillId="0" borderId="0" xfId="0"/>
    <xf numFmtId="0" fontId="0" fillId="0" borderId="0" xfId="0" applyAlignment="1">
      <alignment wrapText="1"/>
    </xf>
    <xf numFmtId="0" fontId="0" fillId="0" borderId="0" xfId="0" applyAlignment="1"/>
    <xf numFmtId="0" fontId="2" fillId="0" borderId="0" xfId="0" applyFont="1" applyAlignment="1">
      <alignment wrapText="1"/>
    </xf>
    <xf numFmtId="0" fontId="3" fillId="0" borderId="8" xfId="2"/>
    <xf numFmtId="0" fontId="4" fillId="0" borderId="9" xfId="3"/>
    <xf numFmtId="0" fontId="5" fillId="0" borderId="10" xfId="4"/>
    <xf numFmtId="0" fontId="5" fillId="0" borderId="10" xfId="4" applyAlignment="1">
      <alignment wrapText="1"/>
    </xf>
    <xf numFmtId="0" fontId="5" fillId="0" borderId="12" xfId="4" applyBorder="1" applyAlignment="1">
      <alignment horizontal="center" vertical="center"/>
    </xf>
    <xf numFmtId="0" fontId="5" fillId="0" borderId="10" xfId="4" applyFont="1"/>
    <xf numFmtId="0" fontId="5" fillId="0" borderId="0" xfId="4" applyBorder="1"/>
    <xf numFmtId="0" fontId="3" fillId="0" borderId="16" xfId="2" applyBorder="1"/>
    <xf numFmtId="0" fontId="3" fillId="0" borderId="8" xfId="2" applyAlignment="1">
      <alignment wrapText="1"/>
    </xf>
    <xf numFmtId="0" fontId="3" fillId="5" borderId="8" xfId="2" applyFill="1" applyAlignment="1">
      <alignment vertical="center"/>
    </xf>
    <xf numFmtId="0" fontId="3" fillId="0" borderId="0" xfId="2" applyBorder="1" applyAlignment="1">
      <alignment wrapText="1"/>
    </xf>
    <xf numFmtId="0" fontId="11" fillId="0" borderId="0" xfId="9" quotePrefix="1" applyFont="1"/>
    <xf numFmtId="0" fontId="4" fillId="0" borderId="9" xfId="3" applyFill="1"/>
    <xf numFmtId="0" fontId="12" fillId="7" borderId="11" xfId="5" applyFont="1"/>
    <xf numFmtId="0" fontId="13" fillId="9" borderId="0" xfId="9" applyFont="1" applyFill="1"/>
    <xf numFmtId="0" fontId="13" fillId="11" borderId="0" xfId="9" applyFont="1" applyFill="1"/>
    <xf numFmtId="0" fontId="13" fillId="12" borderId="0" xfId="9" applyFont="1" applyFill="1"/>
    <xf numFmtId="0" fontId="13" fillId="13" borderId="0" xfId="9" applyFont="1" applyFill="1"/>
    <xf numFmtId="0" fontId="5" fillId="0" borderId="0" xfId="4" applyFill="1" applyBorder="1"/>
    <xf numFmtId="0" fontId="9" fillId="0" borderId="8" xfId="8" applyBorder="1" applyAlignment="1">
      <alignment wrapText="1"/>
    </xf>
    <xf numFmtId="0" fontId="3" fillId="5" borderId="8" xfId="2" applyFill="1" applyAlignment="1">
      <alignment vertical="center" wrapText="1"/>
    </xf>
    <xf numFmtId="0" fontId="4" fillId="0" borderId="0" xfId="3" applyBorder="1" applyAlignment="1"/>
    <xf numFmtId="0" fontId="5" fillId="0" borderId="10" xfId="4" applyAlignment="1">
      <alignment horizontal="left" vertical="center"/>
    </xf>
    <xf numFmtId="0" fontId="10" fillId="0" borderId="9" xfId="3" applyFont="1"/>
    <xf numFmtId="0" fontId="15" fillId="0" borderId="20" xfId="0" applyFont="1" applyBorder="1"/>
    <xf numFmtId="0" fontId="15" fillId="0" borderId="0" xfId="0" applyFont="1"/>
    <xf numFmtId="0" fontId="15" fillId="0" borderId="0" xfId="0" applyFont="1" applyAlignment="1"/>
    <xf numFmtId="0" fontId="15" fillId="0" borderId="21" xfId="0" applyFont="1" applyBorder="1" applyAlignment="1">
      <alignment wrapText="1"/>
    </xf>
    <xf numFmtId="0" fontId="23" fillId="0" borderId="20" xfId="7" applyFont="1" applyBorder="1" applyAlignment="1">
      <alignment wrapText="1"/>
    </xf>
    <xf numFmtId="0" fontId="15" fillId="0" borderId="1" xfId="0" applyFont="1" applyBorder="1"/>
    <xf numFmtId="0" fontId="15" fillId="0" borderId="0" xfId="0" applyFont="1" applyBorder="1"/>
    <xf numFmtId="0" fontId="15" fillId="0" borderId="2" xfId="0" applyFont="1" applyBorder="1"/>
    <xf numFmtId="0" fontId="3" fillId="0" borderId="8" xfId="2" applyAlignment="1">
      <alignment horizontal="left"/>
    </xf>
    <xf numFmtId="0" fontId="20" fillId="4" borderId="13" xfId="0" applyFont="1" applyFill="1" applyBorder="1" applyAlignment="1">
      <alignment vertical="center" wrapText="1"/>
    </xf>
    <xf numFmtId="0" fontId="20" fillId="4" borderId="14" xfId="0" applyFont="1" applyFill="1" applyBorder="1" applyAlignment="1">
      <alignment vertical="center" wrapText="1"/>
    </xf>
    <xf numFmtId="0" fontId="21" fillId="0" borderId="1" xfId="0" applyFont="1" applyBorder="1" applyAlignment="1">
      <alignment vertical="center" wrapText="1"/>
    </xf>
    <xf numFmtId="0" fontId="20" fillId="4" borderId="13" xfId="0" applyFont="1" applyFill="1" applyBorder="1" applyAlignment="1">
      <alignment wrapText="1"/>
    </xf>
    <xf numFmtId="0" fontId="20" fillId="8" borderId="14" xfId="0" applyFont="1" applyFill="1" applyBorder="1" applyAlignment="1">
      <alignment wrapText="1"/>
    </xf>
    <xf numFmtId="0" fontId="20" fillId="4" borderId="14" xfId="0" applyFont="1" applyFill="1" applyBorder="1" applyAlignment="1">
      <alignment wrapText="1"/>
    </xf>
    <xf numFmtId="0" fontId="15" fillId="0" borderId="13" xfId="0" applyFont="1" applyBorder="1" applyAlignment="1">
      <alignment vertical="center" wrapText="1"/>
    </xf>
    <xf numFmtId="0" fontId="20" fillId="0" borderId="14" xfId="0" applyFont="1" applyBorder="1" applyAlignment="1">
      <alignment vertical="center" wrapText="1"/>
    </xf>
    <xf numFmtId="0" fontId="20" fillId="0" borderId="0" xfId="0" applyFont="1" applyAlignment="1">
      <alignment vertical="center" wrapText="1"/>
    </xf>
    <xf numFmtId="0" fontId="21" fillId="4" borderId="1" xfId="0" applyFont="1" applyFill="1" applyBorder="1" applyAlignment="1">
      <alignment horizontal="right" vertical="center" wrapText="1"/>
    </xf>
    <xf numFmtId="0" fontId="21" fillId="4" borderId="1" xfId="0" applyFont="1" applyFill="1" applyBorder="1" applyAlignment="1">
      <alignment vertical="center" wrapText="1"/>
    </xf>
    <xf numFmtId="0" fontId="20" fillId="4" borderId="0" xfId="0" applyFont="1" applyFill="1" applyAlignment="1">
      <alignment vertical="center" wrapText="1"/>
    </xf>
    <xf numFmtId="0" fontId="20" fillId="4" borderId="1" xfId="0" applyFont="1" applyFill="1" applyBorder="1" applyAlignment="1">
      <alignment vertical="center" wrapText="1"/>
    </xf>
    <xf numFmtId="0" fontId="15" fillId="0" borderId="0" xfId="0" applyFont="1" applyAlignment="1">
      <alignment wrapText="1"/>
    </xf>
    <xf numFmtId="0" fontId="15" fillId="10" borderId="15" xfId="10" applyFont="1" applyAlignment="1">
      <alignment wrapText="1"/>
    </xf>
    <xf numFmtId="0" fontId="23" fillId="0" borderId="0" xfId="7" applyFont="1" applyAlignment="1">
      <alignment wrapText="1"/>
    </xf>
    <xf numFmtId="0" fontId="15" fillId="0" borderId="14" xfId="0" applyFont="1" applyBorder="1" applyAlignment="1">
      <alignment wrapText="1"/>
    </xf>
    <xf numFmtId="0" fontId="25" fillId="0" borderId="10" xfId="4" applyFont="1" applyFill="1" applyAlignment="1">
      <alignment vertical="center" wrapText="1"/>
    </xf>
    <xf numFmtId="0" fontId="15" fillId="0" borderId="13" xfId="0" applyFont="1" applyBorder="1" applyAlignment="1">
      <alignment wrapText="1"/>
    </xf>
    <xf numFmtId="0" fontId="16" fillId="0" borderId="0" xfId="0" applyFont="1" applyFill="1" applyAlignment="1">
      <alignment wrapText="1"/>
    </xf>
    <xf numFmtId="0" fontId="25" fillId="8" borderId="10" xfId="4" applyFont="1" applyFill="1" applyAlignment="1">
      <alignment vertical="center" wrapText="1"/>
    </xf>
    <xf numFmtId="0" fontId="15" fillId="0" borderId="0" xfId="0" applyFont="1" applyFill="1" applyAlignment="1">
      <alignment wrapText="1"/>
    </xf>
    <xf numFmtId="0" fontId="25" fillId="0" borderId="10" xfId="4" applyFont="1" applyAlignment="1">
      <alignment vertical="center" wrapText="1"/>
    </xf>
    <xf numFmtId="0" fontId="20" fillId="6" borderId="4" xfId="0" applyFont="1" applyFill="1" applyBorder="1" applyAlignment="1">
      <alignment vertical="center" wrapText="1"/>
    </xf>
    <xf numFmtId="0" fontId="20" fillId="6" borderId="3" xfId="0" applyFont="1" applyFill="1" applyBorder="1" applyAlignment="1">
      <alignment vertical="center" wrapText="1"/>
    </xf>
    <xf numFmtId="0" fontId="15" fillId="0" borderId="4" xfId="0" applyFont="1" applyBorder="1" applyAlignment="1">
      <alignment vertical="center" wrapText="1"/>
    </xf>
    <xf numFmtId="0" fontId="15" fillId="0" borderId="3" xfId="0" applyFont="1" applyBorder="1" applyAlignment="1">
      <alignment vertical="center" wrapText="1"/>
    </xf>
    <xf numFmtId="0" fontId="15" fillId="0" borderId="5" xfId="0" applyFont="1" applyBorder="1" applyAlignment="1">
      <alignment vertical="center"/>
    </xf>
    <xf numFmtId="0" fontId="15" fillId="2" borderId="0" xfId="1" applyFont="1" applyAlignment="1">
      <alignment vertical="center" wrapText="1"/>
    </xf>
    <xf numFmtId="0" fontId="14" fillId="0" borderId="0" xfId="6" applyFont="1" applyAlignment="1">
      <alignment wrapText="1"/>
    </xf>
    <xf numFmtId="0" fontId="27" fillId="7" borderId="11" xfId="5" applyFont="1"/>
    <xf numFmtId="0" fontId="15" fillId="2" borderId="0" xfId="1" applyFont="1" applyAlignment="1">
      <alignment wrapText="1"/>
    </xf>
    <xf numFmtId="0" fontId="14" fillId="0" borderId="0" xfId="6" applyFont="1" applyFill="1" applyAlignment="1">
      <alignment wrapText="1"/>
    </xf>
    <xf numFmtId="0" fontId="15" fillId="0" borderId="0" xfId="0" applyFont="1" applyFill="1"/>
    <xf numFmtId="16" fontId="15" fillId="0" borderId="0" xfId="0" applyNumberFormat="1" applyFont="1"/>
    <xf numFmtId="0" fontId="27" fillId="7" borderId="11" xfId="5" applyFont="1" applyAlignment="1">
      <alignment wrapText="1"/>
    </xf>
    <xf numFmtId="0" fontId="23" fillId="0" borderId="0" xfId="7" applyFont="1" applyFill="1"/>
    <xf numFmtId="0" fontId="27" fillId="7" borderId="17" xfId="5" applyFont="1" applyBorder="1" applyAlignment="1">
      <alignment wrapText="1"/>
    </xf>
    <xf numFmtId="0" fontId="27" fillId="7" borderId="18" xfId="5" applyFont="1" applyBorder="1"/>
    <xf numFmtId="0" fontId="15" fillId="2" borderId="19" xfId="1" applyFont="1" applyBorder="1" applyAlignment="1">
      <alignment wrapText="1"/>
    </xf>
    <xf numFmtId="0" fontId="9" fillId="0" borderId="0" xfId="8" applyBorder="1" applyAlignment="1">
      <alignment wrapText="1"/>
    </xf>
    <xf numFmtId="0" fontId="15" fillId="0" borderId="19" xfId="0" applyFont="1" applyBorder="1" applyAlignment="1">
      <alignment wrapText="1"/>
    </xf>
    <xf numFmtId="0" fontId="21" fillId="0" borderId="0" xfId="0" applyFont="1" applyBorder="1" applyAlignment="1">
      <alignment horizontal="right" vertical="center" wrapText="1"/>
    </xf>
    <xf numFmtId="0" fontId="15" fillId="0" borderId="0" xfId="0" applyFont="1" applyAlignment="1">
      <alignment horizontal="left" wrapText="1"/>
    </xf>
    <xf numFmtId="0" fontId="21" fillId="4" borderId="0" xfId="0" applyFont="1" applyFill="1" applyBorder="1" applyAlignment="1">
      <alignment horizontal="right" vertical="center" wrapText="1"/>
    </xf>
    <xf numFmtId="0" fontId="21" fillId="4" borderId="0" xfId="0" applyFont="1" applyFill="1" applyBorder="1" applyAlignment="1">
      <alignment vertical="center" wrapText="1"/>
    </xf>
    <xf numFmtId="0" fontId="15" fillId="0" borderId="14" xfId="0" applyFont="1" applyBorder="1" applyAlignment="1">
      <alignment vertical="center" wrapText="1"/>
    </xf>
    <xf numFmtId="0" fontId="20" fillId="0" borderId="27" xfId="0" applyFont="1" applyBorder="1" applyAlignment="1">
      <alignment vertical="center" wrapText="1"/>
    </xf>
    <xf numFmtId="0" fontId="21" fillId="0" borderId="0" xfId="0" applyFont="1" applyBorder="1" applyAlignment="1">
      <alignment vertical="center" wrapText="1"/>
    </xf>
    <xf numFmtId="0" fontId="20" fillId="4" borderId="27" xfId="0" applyFont="1" applyFill="1" applyBorder="1" applyAlignment="1">
      <alignment vertical="center" wrapText="1"/>
    </xf>
    <xf numFmtId="0" fontId="15" fillId="0" borderId="27" xfId="0" applyFont="1" applyBorder="1" applyAlignment="1">
      <alignment vertical="center" wrapText="1"/>
    </xf>
    <xf numFmtId="0" fontId="9" fillId="3" borderId="8" xfId="8" applyFill="1" applyBorder="1" applyAlignment="1">
      <alignment wrapText="1"/>
    </xf>
    <xf numFmtId="0" fontId="9" fillId="3" borderId="8" xfId="8" applyFill="1" applyBorder="1" applyAlignment="1">
      <alignment horizontal="center" wrapText="1"/>
    </xf>
    <xf numFmtId="0" fontId="30" fillId="3" borderId="8" xfId="2" applyFont="1" applyFill="1" applyAlignment="1">
      <alignment horizontal="right" vertical="center" wrapText="1"/>
    </xf>
    <xf numFmtId="0" fontId="31" fillId="7" borderId="11" xfId="5" applyFont="1" applyAlignment="1">
      <alignment vertical="center" wrapText="1"/>
    </xf>
    <xf numFmtId="0" fontId="0" fillId="0" borderId="14" xfId="0" applyBorder="1" applyAlignment="1">
      <alignment horizontal="center"/>
    </xf>
    <xf numFmtId="0" fontId="14" fillId="0" borderId="0" xfId="6" applyFont="1" applyBorder="1" applyAlignment="1">
      <alignment horizontal="left" vertical="top" wrapText="1"/>
    </xf>
    <xf numFmtId="0" fontId="15" fillId="0" borderId="14" xfId="0" applyFont="1" applyBorder="1" applyAlignment="1">
      <alignment horizontal="left" wrapText="1"/>
    </xf>
    <xf numFmtId="0" fontId="29" fillId="0" borderId="0" xfId="8" applyFont="1" applyAlignment="1">
      <alignment horizontal="center"/>
    </xf>
    <xf numFmtId="0" fontId="20" fillId="0" borderId="14" xfId="0" applyFont="1" applyBorder="1" applyAlignment="1">
      <alignment horizontal="left"/>
    </xf>
    <xf numFmtId="0" fontId="15" fillId="10" borderId="23" xfId="10" applyFont="1" applyBorder="1" applyAlignment="1">
      <alignment horizontal="left" wrapText="1"/>
    </xf>
    <xf numFmtId="0" fontId="15" fillId="10" borderId="14" xfId="10" applyFont="1" applyBorder="1" applyAlignment="1">
      <alignment horizontal="left" wrapText="1"/>
    </xf>
    <xf numFmtId="0" fontId="15" fillId="0" borderId="24" xfId="0" applyFont="1" applyBorder="1" applyAlignment="1">
      <alignment horizontal="left" wrapText="1"/>
    </xf>
    <xf numFmtId="0" fontId="20" fillId="0" borderId="14" xfId="0" applyFont="1" applyBorder="1" applyAlignment="1">
      <alignment horizontal="left" wrapText="1"/>
    </xf>
    <xf numFmtId="0" fontId="15" fillId="0" borderId="16" xfId="0" applyFont="1" applyBorder="1" applyAlignment="1">
      <alignment horizontal="left" wrapText="1"/>
    </xf>
    <xf numFmtId="0" fontId="15" fillId="0" borderId="20" xfId="0" applyFont="1" applyBorder="1" applyAlignment="1">
      <alignment horizontal="left" wrapText="1"/>
    </xf>
    <xf numFmtId="0" fontId="15" fillId="0" borderId="22" xfId="0" applyFont="1" applyBorder="1" applyAlignment="1">
      <alignment horizontal="left" wrapText="1"/>
    </xf>
    <xf numFmtId="0" fontId="15" fillId="0" borderId="14" xfId="0" applyFont="1" applyBorder="1" applyAlignment="1">
      <alignment horizontal="left"/>
    </xf>
    <xf numFmtId="0" fontId="25" fillId="4" borderId="10" xfId="4" applyFont="1" applyFill="1" applyAlignment="1">
      <alignment horizontal="center" vertical="center" wrapText="1"/>
    </xf>
    <xf numFmtId="0" fontId="4" fillId="3" borderId="9" xfId="3" applyFill="1" applyAlignment="1">
      <alignment horizontal="center" vertical="center" textRotation="45" wrapText="1"/>
    </xf>
    <xf numFmtId="0" fontId="20" fillId="4" borderId="26" xfId="0" applyFont="1" applyFill="1" applyBorder="1" applyAlignment="1">
      <alignment horizontal="left" vertical="center" wrapText="1"/>
    </xf>
    <xf numFmtId="0" fontId="20" fillId="4" borderId="0" xfId="0" applyFont="1" applyFill="1" applyBorder="1" applyAlignment="1">
      <alignment horizontal="left" vertical="center" wrapText="1"/>
    </xf>
    <xf numFmtId="0" fontId="20" fillId="4" borderId="13" xfId="0" applyFont="1" applyFill="1" applyBorder="1" applyAlignment="1">
      <alignment horizontal="left" vertical="center" wrapText="1"/>
    </xf>
    <xf numFmtId="0" fontId="20" fillId="4" borderId="25" xfId="0" applyFont="1" applyFill="1" applyBorder="1" applyAlignment="1">
      <alignment horizontal="left" vertical="center" wrapText="1"/>
    </xf>
    <xf numFmtId="0" fontId="20" fillId="0" borderId="25" xfId="0" applyFont="1" applyBorder="1" applyAlignment="1">
      <alignment horizontal="left" vertical="center" wrapText="1"/>
    </xf>
    <xf numFmtId="0" fontId="20" fillId="0" borderId="0" xfId="0" applyFont="1" applyBorder="1" applyAlignment="1">
      <alignment horizontal="left" vertical="center" wrapText="1"/>
    </xf>
    <xf numFmtId="0" fontId="20" fillId="0" borderId="13" xfId="0" applyFont="1" applyBorder="1" applyAlignment="1">
      <alignment horizontal="left" vertical="center" wrapText="1"/>
    </xf>
    <xf numFmtId="0" fontId="25" fillId="0" borderId="10" xfId="4" applyFont="1" applyAlignment="1">
      <alignment horizontal="center" vertical="center" wrapText="1"/>
    </xf>
    <xf numFmtId="0" fontId="20" fillId="6" borderId="7" xfId="0" applyFont="1" applyFill="1" applyBorder="1" applyAlignment="1">
      <alignment vertical="center"/>
    </xf>
    <xf numFmtId="0" fontId="20" fillId="6" borderId="4" xfId="0" applyFont="1" applyFill="1" applyBorder="1" applyAlignment="1">
      <alignment vertical="center"/>
    </xf>
    <xf numFmtId="0" fontId="20" fillId="6" borderId="3" xfId="0" applyFont="1" applyFill="1" applyBorder="1" applyAlignment="1">
      <alignment vertical="center"/>
    </xf>
    <xf numFmtId="0" fontId="15" fillId="0" borderId="0" xfId="0" applyFont="1" applyFill="1" applyAlignment="1">
      <alignment horizontal="left" wrapText="1"/>
    </xf>
    <xf numFmtId="0" fontId="9" fillId="0" borderId="0" xfId="8" applyBorder="1" applyAlignment="1">
      <alignment horizontal="center" wrapText="1"/>
    </xf>
    <xf numFmtId="0" fontId="20" fillId="6" borderId="6" xfId="0" applyFont="1" applyFill="1" applyBorder="1" applyAlignment="1">
      <alignment vertical="center"/>
    </xf>
    <xf numFmtId="0" fontId="15" fillId="0" borderId="7" xfId="0" applyFont="1" applyBorder="1" applyAlignment="1">
      <alignment vertical="center"/>
    </xf>
    <xf numFmtId="0" fontId="15" fillId="0" borderId="3" xfId="0" applyFont="1" applyBorder="1" applyAlignment="1">
      <alignment vertical="center"/>
    </xf>
    <xf numFmtId="0" fontId="5" fillId="0" borderId="0" xfId="4" applyBorder="1" applyAlignment="1">
      <alignment horizontal="center" vertical="center"/>
    </xf>
    <xf numFmtId="0" fontId="5" fillId="0" borderId="10" xfId="4" applyAlignment="1">
      <alignment horizontal="center" vertical="center"/>
    </xf>
    <xf numFmtId="0" fontId="2" fillId="0" borderId="0" xfId="0" applyFont="1" applyAlignment="1">
      <alignment horizontal="left" wrapText="1"/>
    </xf>
    <xf numFmtId="0" fontId="5" fillId="0" borderId="10" xfId="4" applyBorder="1" applyAlignment="1">
      <alignment horizontal="center" vertical="center"/>
    </xf>
  </cellXfs>
  <cellStyles count="11">
    <cellStyle name="20% - Accent1" xfId="1" builtinId="30"/>
    <cellStyle name="Calculation" xfId="5" builtinId="22"/>
    <cellStyle name="Explanatory Text" xfId="6" builtinId="53"/>
    <cellStyle name="Heading 1" xfId="2" builtinId="16"/>
    <cellStyle name="Heading 2" xfId="3" builtinId="17"/>
    <cellStyle name="Heading 3" xfId="4" builtinId="18"/>
    <cellStyle name="Heading 4" xfId="9" builtinId="19"/>
    <cellStyle name="Hyperlink" xfId="7" builtinId="8"/>
    <cellStyle name="Normal" xfId="0" builtinId="0"/>
    <cellStyle name="Note" xfId="10" builtinId="10"/>
    <cellStyle name="Title" xfId="8"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613832</xdr:colOff>
      <xdr:row>0</xdr:row>
      <xdr:rowOff>31749</xdr:rowOff>
    </xdr:from>
    <xdr:to>
      <xdr:col>18</xdr:col>
      <xdr:colOff>137582</xdr:colOff>
      <xdr:row>2</xdr:row>
      <xdr:rowOff>929851</xdr:rowOff>
    </xdr:to>
    <xdr:pic>
      <xdr:nvPicPr>
        <xdr:cNvPr id="2" name="Picture 1">
          <a:extLst>
            <a:ext uri="{FF2B5EF4-FFF2-40B4-BE49-F238E27FC236}">
              <a16:creationId xmlns:a16="http://schemas.microsoft.com/office/drawing/2014/main" id="{60BA7C95-B9F9-402B-8B54-FF06602603F0}"/>
            </a:ext>
          </a:extLst>
        </xdr:cNvPr>
        <xdr:cNvPicPr>
          <a:picLocks noChangeAspect="1"/>
        </xdr:cNvPicPr>
      </xdr:nvPicPr>
      <xdr:blipFill rotWithShape="1">
        <a:blip xmlns:r="http://schemas.openxmlformats.org/officeDocument/2006/relationships" r:embed="rId1"/>
        <a:srcRect l="26669" t="22313" r="24698" b="20573"/>
        <a:stretch/>
      </xdr:blipFill>
      <xdr:spPr>
        <a:xfrm>
          <a:off x="15112999" y="31749"/>
          <a:ext cx="1979083" cy="1543685"/>
        </a:xfrm>
        <a:prstGeom prst="rect">
          <a:avLst/>
        </a:prstGeom>
      </xdr:spPr>
    </xdr:pic>
    <xdr:clientData/>
  </xdr:twoCellAnchor>
  <xdr:twoCellAnchor editAs="oneCell">
    <xdr:from>
      <xdr:col>11</xdr:col>
      <xdr:colOff>613832</xdr:colOff>
      <xdr:row>0</xdr:row>
      <xdr:rowOff>0</xdr:rowOff>
    </xdr:from>
    <xdr:to>
      <xdr:col>14</xdr:col>
      <xdr:colOff>211665</xdr:colOff>
      <xdr:row>2</xdr:row>
      <xdr:rowOff>880276</xdr:rowOff>
    </xdr:to>
    <xdr:pic>
      <xdr:nvPicPr>
        <xdr:cNvPr id="3" name="Picture 2">
          <a:extLst>
            <a:ext uri="{FF2B5EF4-FFF2-40B4-BE49-F238E27FC236}">
              <a16:creationId xmlns:a16="http://schemas.microsoft.com/office/drawing/2014/main" id="{90FA8182-6E14-438F-9156-1F498D0A1EF5}"/>
            </a:ext>
          </a:extLst>
        </xdr:cNvPr>
        <xdr:cNvPicPr>
          <a:picLocks noChangeAspect="1"/>
        </xdr:cNvPicPr>
      </xdr:nvPicPr>
      <xdr:blipFill>
        <a:blip xmlns:r="http://schemas.openxmlformats.org/officeDocument/2006/relationships" r:embed="rId2"/>
        <a:stretch>
          <a:fillRect/>
        </a:stretch>
      </xdr:blipFill>
      <xdr:spPr>
        <a:xfrm>
          <a:off x="13271499" y="0"/>
          <a:ext cx="1439333" cy="15258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weeds.cma@environment.nsw.gov.a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plantnet.rbgsyd.nsw.gov.au/cgi-bin/NSWfl.pl?page=nswfl&amp;lvl=sp&amp;name=Cenchrus~ciliaris" TargetMode="External"/><Relationship Id="rId2" Type="http://schemas.openxmlformats.org/officeDocument/2006/relationships/hyperlink" Target="https://www.tropicalforages.info/text/intro/introduction.html" TargetMode="External"/><Relationship Id="rId1" Type="http://schemas.openxmlformats.org/officeDocument/2006/relationships/hyperlink" Target="https://www.dpi.nsw.gov.au/agriculture/pastures-and-rangelands/species-varieties/buffel-grass"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keyserver.lucidcentral.org/weeds/data/media/Html/index.htm" TargetMode="External"/><Relationship Id="rId2" Type="http://schemas.openxmlformats.org/officeDocument/2006/relationships/hyperlink" Target="https://weeds.dpi.nsw.gov.au/" TargetMode="External"/><Relationship Id="rId1" Type="http://schemas.openxmlformats.org/officeDocument/2006/relationships/hyperlink" Target="http://grasslandnsw.com.au/FlipBook/PastureVarieties201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277FA-E177-4C1B-A37A-D368DBC010E5}">
  <dimension ref="A1:L31"/>
  <sheetViews>
    <sheetView tabSelected="1" zoomScale="70" zoomScaleNormal="70" workbookViewId="0">
      <selection activeCell="B5" sqref="B5:L5"/>
    </sheetView>
  </sheetViews>
  <sheetFormatPr defaultRowHeight="14.5" x14ac:dyDescent="0.35"/>
  <cols>
    <col min="1" max="1" width="43.81640625" bestFit="1" customWidth="1"/>
    <col min="2" max="2" width="57.7265625" customWidth="1"/>
  </cols>
  <sheetData>
    <row r="1" spans="1:12" ht="31" x14ac:dyDescent="0.7">
      <c r="A1" s="95" t="s">
        <v>202</v>
      </c>
      <c r="B1" s="95"/>
      <c r="C1" s="95"/>
      <c r="D1" s="95"/>
      <c r="E1" s="95"/>
      <c r="F1" s="95"/>
      <c r="G1" s="95"/>
      <c r="H1" s="95"/>
      <c r="I1" s="95"/>
      <c r="J1" s="95"/>
      <c r="K1" s="95"/>
      <c r="L1" s="95"/>
    </row>
    <row r="2" spans="1:12" ht="20" thickBot="1" x14ac:dyDescent="0.5">
      <c r="A2" s="36" t="s">
        <v>227</v>
      </c>
      <c r="B2" s="92" t="s">
        <v>228</v>
      </c>
      <c r="C2" s="92"/>
      <c r="D2" s="92"/>
      <c r="E2" s="92"/>
      <c r="F2" s="92"/>
      <c r="G2" s="92"/>
      <c r="H2" s="92"/>
      <c r="I2" s="92"/>
      <c r="J2" s="92"/>
      <c r="K2" s="92"/>
      <c r="L2" s="92"/>
    </row>
    <row r="3" spans="1:12" ht="76" customHeight="1" thickTop="1" thickBot="1" x14ac:dyDescent="0.5">
      <c r="A3" s="4" t="s">
        <v>204</v>
      </c>
      <c r="B3" s="93" t="s">
        <v>183</v>
      </c>
      <c r="C3" s="93"/>
      <c r="D3" s="93"/>
      <c r="E3" s="93"/>
      <c r="F3" s="93"/>
      <c r="G3" s="93"/>
      <c r="H3" s="93"/>
      <c r="I3" s="93"/>
      <c r="J3" s="93"/>
      <c r="K3" s="93"/>
      <c r="L3" s="93"/>
    </row>
    <row r="4" spans="1:12" ht="136.5" customHeight="1" thickTop="1" thickBot="1" x14ac:dyDescent="0.45">
      <c r="A4" s="5" t="s">
        <v>203</v>
      </c>
      <c r="B4" s="94" t="s">
        <v>284</v>
      </c>
      <c r="C4" s="94"/>
      <c r="D4" s="94"/>
      <c r="E4" s="94"/>
      <c r="F4" s="94"/>
      <c r="G4" s="94"/>
      <c r="H4" s="94"/>
      <c r="I4" s="94"/>
      <c r="J4" s="94"/>
      <c r="K4" s="94"/>
      <c r="L4" s="94"/>
    </row>
    <row r="5" spans="1:12" ht="77" customHeight="1" thickTop="1" thickBot="1" x14ac:dyDescent="0.45">
      <c r="A5" s="5" t="s">
        <v>205</v>
      </c>
      <c r="B5" s="94" t="s">
        <v>230</v>
      </c>
      <c r="C5" s="94"/>
      <c r="D5" s="94"/>
      <c r="E5" s="94"/>
      <c r="F5" s="94"/>
      <c r="G5" s="94"/>
      <c r="H5" s="94"/>
      <c r="I5" s="94"/>
      <c r="J5" s="94"/>
      <c r="K5" s="94"/>
      <c r="L5" s="94"/>
    </row>
    <row r="6" spans="1:12" ht="88" customHeight="1" thickTop="1" thickBot="1" x14ac:dyDescent="0.45">
      <c r="A6" s="5" t="s">
        <v>206</v>
      </c>
      <c r="B6" s="94" t="s">
        <v>207</v>
      </c>
      <c r="C6" s="94"/>
      <c r="D6" s="94"/>
      <c r="E6" s="94"/>
      <c r="F6" s="94"/>
      <c r="G6" s="94"/>
      <c r="H6" s="94"/>
      <c r="I6" s="94"/>
      <c r="J6" s="94"/>
      <c r="K6" s="94"/>
      <c r="L6" s="94"/>
    </row>
    <row r="7" spans="1:12" ht="34" customHeight="1" thickTop="1" thickBot="1" x14ac:dyDescent="0.45">
      <c r="A7" s="5" t="s">
        <v>184</v>
      </c>
      <c r="B7" s="94" t="s">
        <v>231</v>
      </c>
      <c r="C7" s="94"/>
      <c r="D7" s="94"/>
      <c r="E7" s="94"/>
      <c r="F7" s="94"/>
      <c r="G7" s="94"/>
      <c r="H7" s="94"/>
      <c r="I7" s="94"/>
      <c r="J7" s="94"/>
      <c r="K7" s="94"/>
      <c r="L7" s="94"/>
    </row>
    <row r="8" spans="1:12" ht="51" customHeight="1" thickTop="1" thickBot="1" x14ac:dyDescent="0.45">
      <c r="A8" s="5" t="s">
        <v>173</v>
      </c>
      <c r="B8" s="94" t="s">
        <v>232</v>
      </c>
      <c r="C8" s="94"/>
      <c r="D8" s="94"/>
      <c r="E8" s="94"/>
      <c r="F8" s="94"/>
      <c r="G8" s="94"/>
      <c r="H8" s="94"/>
      <c r="I8" s="94"/>
      <c r="J8" s="94"/>
      <c r="K8" s="94"/>
      <c r="L8" s="94"/>
    </row>
    <row r="9" spans="1:12" ht="45.5" customHeight="1" thickTop="1" thickBot="1" x14ac:dyDescent="0.45">
      <c r="A9" s="5" t="s">
        <v>214</v>
      </c>
      <c r="B9" s="94" t="s">
        <v>233</v>
      </c>
      <c r="C9" s="94"/>
      <c r="D9" s="94"/>
      <c r="E9" s="94"/>
      <c r="F9" s="94"/>
      <c r="G9" s="94"/>
      <c r="H9" s="94"/>
      <c r="I9" s="94"/>
      <c r="J9" s="94"/>
      <c r="K9" s="94"/>
      <c r="L9" s="94"/>
    </row>
    <row r="10" spans="1:12" ht="73" customHeight="1" thickTop="1" thickBot="1" x14ac:dyDescent="0.45">
      <c r="A10" s="5" t="s">
        <v>174</v>
      </c>
      <c r="B10" s="100" t="s">
        <v>234</v>
      </c>
      <c r="C10" s="100"/>
      <c r="D10" s="100"/>
      <c r="E10" s="100"/>
      <c r="F10" s="100"/>
      <c r="G10" s="100"/>
      <c r="H10" s="100"/>
      <c r="I10" s="100"/>
      <c r="J10" s="100"/>
      <c r="K10" s="100"/>
      <c r="L10" s="100"/>
    </row>
    <row r="11" spans="1:12" ht="38" customHeight="1" thickTop="1" x14ac:dyDescent="0.35">
      <c r="A11" s="15" t="s">
        <v>215</v>
      </c>
      <c r="B11" s="100" t="s">
        <v>208</v>
      </c>
      <c r="C11" s="100"/>
      <c r="D11" s="100"/>
      <c r="E11" s="100"/>
      <c r="F11" s="100"/>
      <c r="G11" s="100"/>
      <c r="H11" s="100"/>
      <c r="I11" s="100"/>
      <c r="J11" s="100"/>
      <c r="K11" s="100"/>
      <c r="L11" s="100"/>
    </row>
    <row r="12" spans="1:12" ht="32" customHeight="1" x14ac:dyDescent="0.35">
      <c r="A12" s="15" t="s">
        <v>282</v>
      </c>
      <c r="B12" s="100" t="s">
        <v>235</v>
      </c>
      <c r="C12" s="100"/>
      <c r="D12" s="100"/>
      <c r="E12" s="100"/>
      <c r="F12" s="100"/>
      <c r="G12" s="100"/>
      <c r="H12" s="100"/>
      <c r="I12" s="100"/>
      <c r="J12" s="100"/>
      <c r="K12" s="100"/>
      <c r="L12" s="100"/>
    </row>
    <row r="13" spans="1:12" ht="58.5" customHeight="1" x14ac:dyDescent="0.35">
      <c r="A13" s="15" t="s">
        <v>187</v>
      </c>
      <c r="B13" s="100" t="s">
        <v>236</v>
      </c>
      <c r="C13" s="100"/>
      <c r="D13" s="100"/>
      <c r="E13" s="100"/>
      <c r="F13" s="100"/>
      <c r="G13" s="100"/>
      <c r="H13" s="100"/>
      <c r="I13" s="100"/>
      <c r="J13" s="100"/>
      <c r="K13" s="100"/>
      <c r="L13" s="100"/>
    </row>
    <row r="14" spans="1:12" ht="15.5" x14ac:dyDescent="0.35">
      <c r="A14" s="15" t="s">
        <v>216</v>
      </c>
      <c r="B14" s="96" t="s">
        <v>237</v>
      </c>
      <c r="C14" s="96"/>
      <c r="D14" s="96"/>
      <c r="E14" s="96"/>
      <c r="F14" s="96"/>
      <c r="G14" s="96"/>
      <c r="H14" s="96"/>
      <c r="I14" s="96"/>
      <c r="J14" s="96"/>
      <c r="K14" s="96"/>
      <c r="L14" s="96"/>
    </row>
    <row r="15" spans="1:12" ht="15.5" x14ac:dyDescent="0.35">
      <c r="A15" s="15" t="s">
        <v>217</v>
      </c>
      <c r="B15" s="96" t="s">
        <v>238</v>
      </c>
      <c r="C15" s="96"/>
      <c r="D15" s="96"/>
      <c r="E15" s="96"/>
      <c r="F15" s="96"/>
      <c r="G15" s="96"/>
      <c r="H15" s="96"/>
      <c r="I15" s="96"/>
      <c r="J15" s="96"/>
      <c r="K15" s="96"/>
      <c r="L15" s="96"/>
    </row>
    <row r="16" spans="1:12" ht="38" customHeight="1" thickBot="1" x14ac:dyDescent="0.45">
      <c r="A16" s="16" t="s">
        <v>185</v>
      </c>
      <c r="B16" s="97" t="s">
        <v>186</v>
      </c>
      <c r="C16" s="98"/>
      <c r="D16" s="98"/>
      <c r="E16" s="98"/>
      <c r="F16" s="98"/>
      <c r="G16" s="98"/>
      <c r="H16" s="98"/>
      <c r="I16" s="98"/>
      <c r="J16" s="98"/>
      <c r="K16" s="98"/>
      <c r="L16" s="98"/>
    </row>
    <row r="17" spans="1:12" ht="15" thickTop="1" x14ac:dyDescent="0.35">
      <c r="B17" s="34"/>
      <c r="C17" s="29"/>
      <c r="D17" s="29"/>
      <c r="E17" s="29"/>
      <c r="F17" s="29"/>
      <c r="G17" s="29"/>
      <c r="H17" s="30"/>
      <c r="I17" s="29"/>
      <c r="J17" s="29"/>
      <c r="K17" s="29"/>
      <c r="L17" s="29"/>
    </row>
    <row r="18" spans="1:12" ht="39.5" customHeight="1" thickBot="1" x14ac:dyDescent="0.5">
      <c r="A18" s="4" t="s">
        <v>188</v>
      </c>
      <c r="B18" s="94" t="s">
        <v>218</v>
      </c>
      <c r="C18" s="94"/>
      <c r="D18" s="94"/>
      <c r="E18" s="94"/>
      <c r="F18" s="94"/>
      <c r="G18" s="94"/>
      <c r="H18" s="94"/>
      <c r="I18" s="94"/>
      <c r="J18" s="94"/>
      <c r="K18" s="94"/>
      <c r="L18" s="94"/>
    </row>
    <row r="19" spans="1:12" ht="19.5" thickTop="1" thickBot="1" x14ac:dyDescent="0.5">
      <c r="A19" s="18" t="s">
        <v>189</v>
      </c>
      <c r="B19" s="33" t="s">
        <v>194</v>
      </c>
      <c r="C19" s="29"/>
      <c r="D19" s="29"/>
      <c r="E19" s="29"/>
      <c r="F19" s="29"/>
      <c r="G19" s="29"/>
      <c r="H19" s="29"/>
      <c r="I19" s="29"/>
      <c r="J19" s="29"/>
      <c r="K19" s="29"/>
      <c r="L19" s="29"/>
    </row>
    <row r="20" spans="1:12" ht="19" thickBot="1" x14ac:dyDescent="0.5">
      <c r="A20" s="19" t="s">
        <v>190</v>
      </c>
      <c r="B20" s="28" t="s">
        <v>195</v>
      </c>
      <c r="C20" s="29"/>
      <c r="D20" s="29"/>
      <c r="E20" s="29"/>
      <c r="F20" s="29"/>
      <c r="G20" s="29"/>
      <c r="H20" s="29"/>
      <c r="I20" s="29"/>
      <c r="J20" s="29"/>
      <c r="K20" s="29"/>
      <c r="L20" s="29"/>
    </row>
    <row r="21" spans="1:12" ht="19" thickBot="1" x14ac:dyDescent="0.5">
      <c r="A21" s="20" t="s">
        <v>191</v>
      </c>
      <c r="B21" s="28" t="s">
        <v>196</v>
      </c>
      <c r="C21" s="29"/>
      <c r="D21" s="29"/>
      <c r="E21" s="29"/>
      <c r="F21" s="29"/>
      <c r="G21" s="29"/>
      <c r="H21" s="29"/>
      <c r="I21" s="29"/>
      <c r="J21" s="29"/>
      <c r="K21" s="29"/>
      <c r="L21" s="29"/>
    </row>
    <row r="22" spans="1:12" ht="18.5" x14ac:dyDescent="0.45">
      <c r="A22" s="21" t="s">
        <v>193</v>
      </c>
      <c r="B22" s="35" t="s">
        <v>197</v>
      </c>
      <c r="C22" s="29"/>
      <c r="D22" s="29"/>
      <c r="E22" s="29"/>
      <c r="F22" s="29"/>
      <c r="G22" s="29"/>
      <c r="H22" s="29"/>
      <c r="I22" s="29"/>
      <c r="J22" s="29"/>
      <c r="K22" s="29"/>
      <c r="L22" s="29"/>
    </row>
    <row r="23" spans="1:12" ht="61" customHeight="1" x14ac:dyDescent="0.35">
      <c r="A23" s="17" t="s">
        <v>192</v>
      </c>
      <c r="B23" s="99" t="s">
        <v>239</v>
      </c>
      <c r="C23" s="94"/>
      <c r="D23" s="94"/>
      <c r="E23" s="94"/>
      <c r="F23" s="94"/>
      <c r="G23" s="94"/>
      <c r="H23" s="94"/>
      <c r="I23" s="94"/>
      <c r="J23" s="94"/>
      <c r="K23" s="94"/>
      <c r="L23" s="94"/>
    </row>
    <row r="24" spans="1:12" x14ac:dyDescent="0.35">
      <c r="B24" s="34"/>
      <c r="C24" s="29"/>
      <c r="D24" s="29"/>
      <c r="E24" s="29"/>
      <c r="F24" s="29"/>
      <c r="G24" s="29"/>
      <c r="H24" s="29"/>
      <c r="I24" s="29"/>
      <c r="J24" s="29"/>
      <c r="K24" s="29"/>
      <c r="L24" s="29"/>
    </row>
    <row r="25" spans="1:12" ht="17.5" thickBot="1" x14ac:dyDescent="0.45">
      <c r="A25" s="5" t="s">
        <v>198</v>
      </c>
      <c r="B25" s="104" t="s">
        <v>199</v>
      </c>
      <c r="C25" s="104"/>
      <c r="D25" s="104"/>
      <c r="E25" s="104"/>
      <c r="F25" s="104"/>
      <c r="G25" s="104"/>
      <c r="H25" s="104"/>
      <c r="I25" s="104"/>
      <c r="J25" s="104"/>
      <c r="K25" s="104"/>
      <c r="L25" s="104"/>
    </row>
    <row r="26" spans="1:12" ht="40.5" customHeight="1" thickTop="1" thickBot="1" x14ac:dyDescent="0.4">
      <c r="A26" s="6" t="s">
        <v>209</v>
      </c>
      <c r="B26" s="94" t="s">
        <v>200</v>
      </c>
      <c r="C26" s="94"/>
      <c r="D26" s="94"/>
      <c r="E26" s="94"/>
      <c r="F26" s="94"/>
      <c r="G26" s="94"/>
      <c r="H26" s="94"/>
      <c r="I26" s="94"/>
      <c r="J26" s="94"/>
      <c r="K26" s="94"/>
      <c r="L26" s="94"/>
    </row>
    <row r="27" spans="1:12" ht="37" customHeight="1" thickBot="1" x14ac:dyDescent="0.4">
      <c r="A27" s="6" t="s">
        <v>283</v>
      </c>
      <c r="B27" s="94" t="s">
        <v>240</v>
      </c>
      <c r="C27" s="94"/>
      <c r="D27" s="94"/>
      <c r="E27" s="94"/>
      <c r="F27" s="94"/>
      <c r="G27" s="94"/>
      <c r="H27" s="94"/>
      <c r="I27" s="94"/>
      <c r="J27" s="94"/>
      <c r="K27" s="94"/>
      <c r="L27" s="94"/>
    </row>
    <row r="28" spans="1:12" ht="56.5" customHeight="1" thickBot="1" x14ac:dyDescent="0.4">
      <c r="A28" s="6" t="s">
        <v>210</v>
      </c>
      <c r="B28" s="94" t="s">
        <v>201</v>
      </c>
      <c r="C28" s="94"/>
      <c r="D28" s="94"/>
      <c r="E28" s="94"/>
      <c r="F28" s="94"/>
      <c r="G28" s="94"/>
      <c r="H28" s="94"/>
      <c r="I28" s="94"/>
      <c r="J28" s="94"/>
      <c r="K28" s="94"/>
      <c r="L28" s="94"/>
    </row>
    <row r="29" spans="1:12" ht="15" thickBot="1" x14ac:dyDescent="0.4">
      <c r="B29" s="33"/>
      <c r="C29" s="29"/>
      <c r="D29" s="29"/>
      <c r="E29" s="29"/>
      <c r="F29" s="29"/>
      <c r="G29" s="29"/>
      <c r="H29" s="29"/>
      <c r="I29" s="29"/>
      <c r="J29" s="29"/>
      <c r="K29" s="29"/>
      <c r="L29" s="29"/>
    </row>
    <row r="30" spans="1:12" ht="36.5" customHeight="1" thickBot="1" x14ac:dyDescent="0.4">
      <c r="A30" s="22" t="s">
        <v>227</v>
      </c>
      <c r="B30" s="31" t="s">
        <v>212</v>
      </c>
      <c r="C30" s="101" t="s">
        <v>229</v>
      </c>
      <c r="D30" s="102"/>
      <c r="E30" s="103"/>
      <c r="F30" s="29"/>
      <c r="G30" s="29"/>
      <c r="H30" s="29"/>
      <c r="I30" s="29"/>
      <c r="J30" s="29"/>
      <c r="K30" s="29"/>
      <c r="L30" s="29"/>
    </row>
    <row r="31" spans="1:12" ht="15" thickBot="1" x14ac:dyDescent="0.4">
      <c r="A31" s="22" t="s">
        <v>211</v>
      </c>
      <c r="B31" s="32" t="s">
        <v>213</v>
      </c>
      <c r="C31" s="29"/>
      <c r="D31" s="29"/>
      <c r="E31" s="29"/>
      <c r="F31" s="29"/>
      <c r="G31" s="29"/>
      <c r="H31" s="29"/>
      <c r="I31" s="29"/>
      <c r="J31" s="29"/>
      <c r="K31" s="29"/>
      <c r="L31" s="29"/>
    </row>
  </sheetData>
  <mergeCells count="23">
    <mergeCell ref="B26:L26"/>
    <mergeCell ref="B27:L27"/>
    <mergeCell ref="B28:L28"/>
    <mergeCell ref="C30:E30"/>
    <mergeCell ref="B25:L25"/>
    <mergeCell ref="B16:L16"/>
    <mergeCell ref="B18:L18"/>
    <mergeCell ref="B23:L23"/>
    <mergeCell ref="B10:L10"/>
    <mergeCell ref="B11:L11"/>
    <mergeCell ref="B12:L12"/>
    <mergeCell ref="B13:L13"/>
    <mergeCell ref="B14:L14"/>
    <mergeCell ref="B6:L6"/>
    <mergeCell ref="B7:L7"/>
    <mergeCell ref="B8:L8"/>
    <mergeCell ref="B9:L9"/>
    <mergeCell ref="B15:L15"/>
    <mergeCell ref="B2:L2"/>
    <mergeCell ref="B3:L3"/>
    <mergeCell ref="B4:L4"/>
    <mergeCell ref="A1:L1"/>
    <mergeCell ref="B5:L5"/>
  </mergeCells>
  <hyperlinks>
    <hyperlink ref="B31" r:id="rId1" xr:uid="{2127C373-E776-4FF3-8B1B-C67CF5A92B5C}"/>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A0C96-52C3-481E-8BB6-23DF1AE84996}">
  <dimension ref="A1:I45"/>
  <sheetViews>
    <sheetView zoomScale="60" zoomScaleNormal="60" workbookViewId="0">
      <selection activeCell="C35" sqref="C35:C38"/>
    </sheetView>
  </sheetViews>
  <sheetFormatPr defaultRowHeight="14.5" x14ac:dyDescent="0.35"/>
  <cols>
    <col min="1" max="1" width="19.26953125" style="1" customWidth="1"/>
    <col min="2" max="2" width="20" style="1" customWidth="1"/>
    <col min="3" max="3" width="45.453125" style="1" customWidth="1"/>
    <col min="4" max="4" width="21.7265625" style="1" bestFit="1" customWidth="1"/>
    <col min="5" max="5" width="40.26953125" style="1" customWidth="1"/>
    <col min="6" max="6" width="31.6328125" style="1" customWidth="1"/>
    <col min="7" max="7" width="46.08984375" style="1" customWidth="1"/>
    <col min="8" max="8" width="61.7265625" style="1" bestFit="1" customWidth="1"/>
    <col min="9" max="16384" width="8.7265625" style="1"/>
  </cols>
  <sheetData>
    <row r="1" spans="1:9" s="23" customFormat="1" ht="24" thickBot="1" x14ac:dyDescent="0.6">
      <c r="A1" s="89" t="s">
        <v>15</v>
      </c>
      <c r="B1" s="88" t="s">
        <v>16</v>
      </c>
      <c r="C1" s="88" t="s">
        <v>17</v>
      </c>
      <c r="D1" s="88" t="s">
        <v>18</v>
      </c>
      <c r="E1" s="77" t="s">
        <v>96</v>
      </c>
      <c r="F1" s="23" t="s">
        <v>101</v>
      </c>
      <c r="G1" s="23" t="s">
        <v>171</v>
      </c>
      <c r="H1" s="23" t="s">
        <v>157</v>
      </c>
    </row>
    <row r="2" spans="1:9" ht="60.5" customHeight="1" thickTop="1" thickBot="1" x14ac:dyDescent="0.4">
      <c r="A2" s="106" t="s">
        <v>2</v>
      </c>
      <c r="B2" s="105" t="s">
        <v>182</v>
      </c>
      <c r="C2" s="107" t="s">
        <v>97</v>
      </c>
      <c r="D2" s="37" t="s">
        <v>19</v>
      </c>
      <c r="E2" s="78" t="s">
        <v>124</v>
      </c>
      <c r="F2" s="50" t="s">
        <v>102</v>
      </c>
      <c r="G2" s="51" t="s">
        <v>277</v>
      </c>
      <c r="H2" s="52" t="s">
        <v>243</v>
      </c>
    </row>
    <row r="3" spans="1:9" ht="27" thickTop="1" thickBot="1" x14ac:dyDescent="0.4">
      <c r="A3" s="106"/>
      <c r="B3" s="105"/>
      <c r="C3" s="108"/>
      <c r="D3" s="38" t="s">
        <v>20</v>
      </c>
      <c r="E3" s="78" t="s">
        <v>103</v>
      </c>
      <c r="F3" s="50" t="s">
        <v>104</v>
      </c>
      <c r="G3" s="50"/>
      <c r="H3" s="50"/>
    </row>
    <row r="4" spans="1:9" ht="15.5" thickTop="1" thickBot="1" x14ac:dyDescent="0.4">
      <c r="A4" s="106"/>
      <c r="B4" s="105"/>
      <c r="C4" s="109"/>
      <c r="D4" s="38" t="s">
        <v>21</v>
      </c>
      <c r="E4" s="78" t="s">
        <v>98</v>
      </c>
      <c r="F4" s="50"/>
      <c r="G4" s="50"/>
      <c r="H4" s="50"/>
    </row>
    <row r="5" spans="1:9" ht="15.5" thickTop="1" thickBot="1" x14ac:dyDescent="0.4">
      <c r="A5" s="106"/>
      <c r="B5" s="54"/>
      <c r="C5" s="79" t="s">
        <v>5</v>
      </c>
      <c r="D5" s="39" t="s">
        <v>22</v>
      </c>
      <c r="E5" s="50"/>
      <c r="F5" s="50"/>
      <c r="G5" s="50"/>
      <c r="H5" s="50"/>
    </row>
    <row r="6" spans="1:9" ht="81.5" customHeight="1" thickTop="1" thickBot="1" x14ac:dyDescent="0.4">
      <c r="A6" s="106" t="s">
        <v>6</v>
      </c>
      <c r="B6" s="105" t="s">
        <v>23</v>
      </c>
      <c r="C6" s="110" t="s">
        <v>241</v>
      </c>
      <c r="D6" s="40" t="s">
        <v>24</v>
      </c>
      <c r="E6" s="78" t="s">
        <v>100</v>
      </c>
      <c r="F6" s="55" t="s">
        <v>244</v>
      </c>
      <c r="G6" s="51" t="s">
        <v>170</v>
      </c>
      <c r="H6" s="55"/>
      <c r="I6" s="3"/>
    </row>
    <row r="7" spans="1:9" ht="75" customHeight="1" thickTop="1" thickBot="1" x14ac:dyDescent="0.4">
      <c r="A7" s="106"/>
      <c r="B7" s="105"/>
      <c r="C7" s="108"/>
      <c r="D7" s="41" t="s">
        <v>25</v>
      </c>
      <c r="E7" s="78" t="s">
        <v>99</v>
      </c>
      <c r="F7" s="53" t="s">
        <v>245</v>
      </c>
      <c r="G7" s="51" t="s">
        <v>278</v>
      </c>
      <c r="H7" s="53"/>
      <c r="I7" s="3"/>
    </row>
    <row r="8" spans="1:9" ht="65" thickTop="1" thickBot="1" x14ac:dyDescent="0.4">
      <c r="A8" s="106"/>
      <c r="B8" s="105"/>
      <c r="C8" s="108"/>
      <c r="D8" s="42" t="s">
        <v>26</v>
      </c>
      <c r="E8" s="50" t="s">
        <v>246</v>
      </c>
      <c r="F8" s="53" t="s">
        <v>247</v>
      </c>
      <c r="G8" s="53"/>
      <c r="H8" s="53"/>
      <c r="I8" s="3"/>
    </row>
    <row r="9" spans="1:9" ht="15.5" thickTop="1" thickBot="1" x14ac:dyDescent="0.4">
      <c r="A9" s="106"/>
      <c r="B9" s="105"/>
      <c r="C9" s="109"/>
      <c r="D9" s="38" t="s">
        <v>31</v>
      </c>
      <c r="E9" s="78"/>
      <c r="F9" s="50"/>
      <c r="G9" s="50"/>
      <c r="H9" s="50"/>
    </row>
    <row r="10" spans="1:9" ht="64.5" thickTop="1" thickBot="1" x14ac:dyDescent="0.4">
      <c r="A10" s="106"/>
      <c r="B10" s="114" t="s">
        <v>27</v>
      </c>
      <c r="C10" s="111" t="s">
        <v>28</v>
      </c>
      <c r="D10" s="43" t="s">
        <v>24</v>
      </c>
      <c r="E10" s="78" t="s">
        <v>162</v>
      </c>
      <c r="F10" s="80" t="s">
        <v>259</v>
      </c>
      <c r="G10" s="50"/>
      <c r="H10" s="50"/>
    </row>
    <row r="11" spans="1:9" ht="57" customHeight="1" thickTop="1" thickBot="1" x14ac:dyDescent="0.4">
      <c r="A11" s="106"/>
      <c r="B11" s="114"/>
      <c r="C11" s="112"/>
      <c r="D11" s="44" t="s">
        <v>29</v>
      </c>
      <c r="E11" s="78" t="s">
        <v>105</v>
      </c>
      <c r="F11" s="80" t="s">
        <v>106</v>
      </c>
      <c r="G11" s="50"/>
      <c r="H11" s="50"/>
    </row>
    <row r="12" spans="1:9" ht="42" customHeight="1" thickTop="1" thickBot="1" x14ac:dyDescent="0.4">
      <c r="A12" s="106"/>
      <c r="B12" s="114"/>
      <c r="C12" s="112"/>
      <c r="D12" s="44" t="s">
        <v>30</v>
      </c>
      <c r="E12" s="78" t="s">
        <v>107</v>
      </c>
      <c r="F12" s="56"/>
      <c r="G12" s="50"/>
      <c r="H12" s="50"/>
    </row>
    <row r="13" spans="1:9" ht="15.5" thickTop="1" thickBot="1" x14ac:dyDescent="0.4">
      <c r="A13" s="106"/>
      <c r="B13" s="114"/>
      <c r="C13" s="113"/>
      <c r="D13" s="44" t="s">
        <v>31</v>
      </c>
      <c r="E13" s="50"/>
      <c r="F13" s="50"/>
      <c r="G13" s="50"/>
      <c r="H13" s="50"/>
    </row>
    <row r="14" spans="1:9" ht="15.5" thickTop="1" thickBot="1" x14ac:dyDescent="0.4">
      <c r="A14" s="106"/>
      <c r="B14" s="57"/>
      <c r="C14" s="81" t="s">
        <v>5</v>
      </c>
      <c r="D14" s="82" t="s">
        <v>32</v>
      </c>
      <c r="E14" s="50"/>
      <c r="F14" s="50"/>
      <c r="G14" s="50"/>
      <c r="H14" s="50"/>
    </row>
    <row r="15" spans="1:9" ht="39.5" thickTop="1" thickBot="1" x14ac:dyDescent="0.4">
      <c r="A15" s="106" t="s">
        <v>33</v>
      </c>
      <c r="B15" s="114" t="s">
        <v>34</v>
      </c>
      <c r="C15" s="111" t="s">
        <v>163</v>
      </c>
      <c r="D15" s="83" t="s">
        <v>35</v>
      </c>
      <c r="E15" s="78" t="s">
        <v>164</v>
      </c>
      <c r="F15" s="50" t="s">
        <v>248</v>
      </c>
      <c r="G15" s="50"/>
      <c r="H15" s="50"/>
    </row>
    <row r="16" spans="1:9" ht="40.5" customHeight="1" thickTop="1" thickBot="1" x14ac:dyDescent="0.4">
      <c r="A16" s="106"/>
      <c r="B16" s="114"/>
      <c r="C16" s="112"/>
      <c r="D16" s="44" t="s">
        <v>20</v>
      </c>
      <c r="E16" s="78" t="s">
        <v>165</v>
      </c>
      <c r="F16" s="58" t="s">
        <v>249</v>
      </c>
      <c r="G16" s="50"/>
      <c r="H16" s="50"/>
    </row>
    <row r="17" spans="1:8" ht="43.5" customHeight="1" thickTop="1" thickBot="1" x14ac:dyDescent="0.4">
      <c r="A17" s="106"/>
      <c r="B17" s="114"/>
      <c r="C17" s="113"/>
      <c r="D17" s="44" t="s">
        <v>36</v>
      </c>
      <c r="E17" s="78" t="s">
        <v>108</v>
      </c>
      <c r="F17" s="50"/>
      <c r="G17" s="50"/>
      <c r="H17" s="50"/>
    </row>
    <row r="18" spans="1:8" ht="27.5" thickTop="1" thickBot="1" x14ac:dyDescent="0.4">
      <c r="A18" s="106"/>
      <c r="B18" s="105" t="s">
        <v>37</v>
      </c>
      <c r="C18" s="110" t="s">
        <v>38</v>
      </c>
      <c r="D18" s="86" t="s">
        <v>39</v>
      </c>
      <c r="E18" s="78" t="s">
        <v>77</v>
      </c>
      <c r="F18" s="50" t="s">
        <v>250</v>
      </c>
      <c r="G18" s="50"/>
      <c r="H18" s="50"/>
    </row>
    <row r="19" spans="1:8" ht="22.5" customHeight="1" thickTop="1" thickBot="1" x14ac:dyDescent="0.4">
      <c r="A19" s="106"/>
      <c r="B19" s="105"/>
      <c r="C19" s="108"/>
      <c r="D19" s="86" t="s">
        <v>40</v>
      </c>
      <c r="E19" s="78" t="s">
        <v>78</v>
      </c>
      <c r="F19" s="50" t="s">
        <v>251</v>
      </c>
      <c r="G19" s="50"/>
      <c r="H19" s="50"/>
    </row>
    <row r="20" spans="1:8" ht="25" customHeight="1" thickTop="1" thickBot="1" x14ac:dyDescent="0.4">
      <c r="A20" s="106"/>
      <c r="B20" s="105"/>
      <c r="C20" s="108"/>
      <c r="D20" s="86" t="s">
        <v>41</v>
      </c>
      <c r="E20" s="78" t="s">
        <v>79</v>
      </c>
      <c r="F20" s="50" t="s">
        <v>252</v>
      </c>
      <c r="G20" s="50"/>
      <c r="H20" s="50"/>
    </row>
    <row r="21" spans="1:8" ht="27" thickTop="1" thickBot="1" x14ac:dyDescent="0.4">
      <c r="A21" s="106"/>
      <c r="B21" s="105"/>
      <c r="C21" s="109"/>
      <c r="D21" s="86" t="s">
        <v>21</v>
      </c>
      <c r="E21" s="78" t="s">
        <v>108</v>
      </c>
      <c r="F21" s="50"/>
      <c r="G21" s="50"/>
      <c r="H21" s="50"/>
    </row>
    <row r="22" spans="1:8" ht="15.5" thickTop="1" thickBot="1" x14ac:dyDescent="0.4">
      <c r="A22" s="106"/>
      <c r="B22" s="59"/>
      <c r="C22" s="79" t="s">
        <v>5</v>
      </c>
      <c r="D22" s="39" t="s">
        <v>42</v>
      </c>
      <c r="E22" s="50"/>
      <c r="F22" s="50"/>
      <c r="G22" s="50"/>
      <c r="H22" s="50"/>
    </row>
    <row r="23" spans="1:8" ht="52.5" thickTop="1" thickBot="1" x14ac:dyDescent="0.4">
      <c r="A23" s="106" t="s">
        <v>9</v>
      </c>
      <c r="B23" s="105" t="s">
        <v>43</v>
      </c>
      <c r="C23" s="110" t="s">
        <v>44</v>
      </c>
      <c r="D23" s="37" t="s">
        <v>24</v>
      </c>
      <c r="E23" s="78" t="s">
        <v>109</v>
      </c>
      <c r="F23" s="50" t="s">
        <v>253</v>
      </c>
      <c r="G23" s="50"/>
      <c r="H23" s="50"/>
    </row>
    <row r="24" spans="1:8" ht="52" thickTop="1" thickBot="1" x14ac:dyDescent="0.4">
      <c r="A24" s="106"/>
      <c r="B24" s="105"/>
      <c r="C24" s="108"/>
      <c r="D24" s="38" t="s">
        <v>25</v>
      </c>
      <c r="E24" s="78" t="s">
        <v>279</v>
      </c>
      <c r="F24" s="50" t="s">
        <v>254</v>
      </c>
      <c r="G24" s="50"/>
      <c r="H24" s="50"/>
    </row>
    <row r="25" spans="1:8" ht="39.5" thickTop="1" thickBot="1" x14ac:dyDescent="0.4">
      <c r="A25" s="106"/>
      <c r="B25" s="105"/>
      <c r="C25" s="108"/>
      <c r="D25" s="38" t="s">
        <v>26</v>
      </c>
      <c r="E25" s="78" t="s">
        <v>280</v>
      </c>
      <c r="F25" s="58"/>
      <c r="G25" s="50"/>
      <c r="H25" s="50"/>
    </row>
    <row r="26" spans="1:8" ht="15.5" thickTop="1" thickBot="1" x14ac:dyDescent="0.4">
      <c r="A26" s="106"/>
      <c r="B26" s="105"/>
      <c r="C26" s="109"/>
      <c r="D26" s="48" t="s">
        <v>242</v>
      </c>
      <c r="E26" s="50"/>
      <c r="F26" s="50"/>
      <c r="G26" s="50"/>
      <c r="H26" s="50"/>
    </row>
    <row r="27" spans="1:8" ht="65.5" thickTop="1" thickBot="1" x14ac:dyDescent="0.4">
      <c r="A27" s="106"/>
      <c r="B27" s="114" t="s">
        <v>45</v>
      </c>
      <c r="C27" s="111" t="s">
        <v>46</v>
      </c>
      <c r="D27" s="87" t="s">
        <v>47</v>
      </c>
      <c r="E27" s="78" t="s">
        <v>166</v>
      </c>
      <c r="F27" s="50" t="s">
        <v>255</v>
      </c>
      <c r="G27" s="50"/>
      <c r="H27" s="50"/>
    </row>
    <row r="28" spans="1:8" ht="27" thickTop="1" thickBot="1" x14ac:dyDescent="0.4">
      <c r="A28" s="106"/>
      <c r="B28" s="114"/>
      <c r="C28" s="112"/>
      <c r="D28" s="84" t="s">
        <v>20</v>
      </c>
      <c r="E28" s="78" t="s">
        <v>80</v>
      </c>
      <c r="F28" s="50"/>
      <c r="G28" s="50"/>
      <c r="H28" s="50"/>
    </row>
    <row r="29" spans="1:8" ht="15.5" thickTop="1" thickBot="1" x14ac:dyDescent="0.4">
      <c r="A29" s="106"/>
      <c r="B29" s="114"/>
      <c r="C29" s="113"/>
      <c r="D29" s="44" t="s">
        <v>48</v>
      </c>
      <c r="E29" s="50"/>
      <c r="F29" s="50"/>
      <c r="G29" s="50"/>
      <c r="H29" s="50"/>
    </row>
    <row r="30" spans="1:8" ht="90" thickTop="1" thickBot="1" x14ac:dyDescent="0.4">
      <c r="A30" s="106"/>
      <c r="B30" s="105" t="s">
        <v>49</v>
      </c>
      <c r="C30" s="110" t="s">
        <v>63</v>
      </c>
      <c r="D30" s="86" t="s">
        <v>90</v>
      </c>
      <c r="E30" s="78" t="s">
        <v>110</v>
      </c>
      <c r="F30" s="50" t="s">
        <v>256</v>
      </c>
      <c r="G30" s="50"/>
      <c r="H30" s="50"/>
    </row>
    <row r="31" spans="1:8" ht="40.5" thickTop="1" thickBot="1" x14ac:dyDescent="0.4">
      <c r="A31" s="106"/>
      <c r="B31" s="105"/>
      <c r="C31" s="108"/>
      <c r="D31" s="38" t="s">
        <v>50</v>
      </c>
      <c r="E31" s="78" t="s">
        <v>281</v>
      </c>
      <c r="F31" s="50" t="s">
        <v>257</v>
      </c>
      <c r="G31" s="50"/>
      <c r="H31" s="50"/>
    </row>
    <row r="32" spans="1:8" ht="27" thickTop="1" thickBot="1" x14ac:dyDescent="0.4">
      <c r="A32" s="106"/>
      <c r="B32" s="105"/>
      <c r="C32" s="108"/>
      <c r="D32" s="86" t="s">
        <v>51</v>
      </c>
      <c r="E32" s="78" t="s">
        <v>111</v>
      </c>
      <c r="F32" s="58"/>
      <c r="G32" s="50"/>
      <c r="H32" s="50"/>
    </row>
    <row r="33" spans="1:8" ht="27" thickTop="1" thickBot="1" x14ac:dyDescent="0.4">
      <c r="A33" s="106"/>
      <c r="B33" s="105"/>
      <c r="C33" s="109"/>
      <c r="D33" s="86" t="s">
        <v>31</v>
      </c>
      <c r="E33" s="78" t="s">
        <v>108</v>
      </c>
      <c r="F33" s="50"/>
      <c r="G33" s="50"/>
      <c r="H33" s="50"/>
    </row>
    <row r="34" spans="1:8" ht="15.5" thickTop="1" thickBot="1" x14ac:dyDescent="0.4">
      <c r="A34" s="106"/>
      <c r="B34" s="59"/>
      <c r="C34" s="79" t="s">
        <v>5</v>
      </c>
      <c r="D34" s="85" t="s">
        <v>52</v>
      </c>
      <c r="E34" s="50"/>
      <c r="F34" s="50"/>
      <c r="G34" s="50"/>
      <c r="H34" s="50"/>
    </row>
    <row r="35" spans="1:8" ht="27" thickTop="1" thickBot="1" x14ac:dyDescent="0.4">
      <c r="A35" s="106" t="s">
        <v>11</v>
      </c>
      <c r="B35" s="105" t="s">
        <v>53</v>
      </c>
      <c r="C35" s="110" t="s">
        <v>54</v>
      </c>
      <c r="D35" s="38" t="s">
        <v>55</v>
      </c>
      <c r="E35" s="50"/>
      <c r="F35" s="50"/>
      <c r="G35" s="51" t="s">
        <v>167</v>
      </c>
      <c r="H35" s="50" t="s">
        <v>136</v>
      </c>
    </row>
    <row r="36" spans="1:8" ht="15.5" thickTop="1" thickBot="1" x14ac:dyDescent="0.4">
      <c r="A36" s="106"/>
      <c r="B36" s="105"/>
      <c r="C36" s="108"/>
      <c r="D36" s="38" t="s">
        <v>56</v>
      </c>
      <c r="E36" s="50"/>
      <c r="F36" s="50"/>
      <c r="G36" s="50"/>
      <c r="H36" s="50"/>
    </row>
    <row r="37" spans="1:8" ht="15.5" thickTop="1" thickBot="1" x14ac:dyDescent="0.4">
      <c r="A37" s="106"/>
      <c r="B37" s="105"/>
      <c r="C37" s="108"/>
      <c r="D37" s="38" t="s">
        <v>57</v>
      </c>
      <c r="E37" s="50"/>
      <c r="F37" s="50"/>
      <c r="G37" s="50"/>
      <c r="H37" s="50"/>
    </row>
    <row r="38" spans="1:8" ht="15.5" thickTop="1" thickBot="1" x14ac:dyDescent="0.4">
      <c r="A38" s="106"/>
      <c r="B38" s="105"/>
      <c r="C38" s="109"/>
      <c r="D38" s="38" t="s">
        <v>91</v>
      </c>
      <c r="E38" s="50"/>
      <c r="F38" s="50"/>
      <c r="G38" s="50"/>
      <c r="H38" s="50"/>
    </row>
    <row r="39" spans="1:8" ht="52" thickTop="1" thickBot="1" x14ac:dyDescent="0.4">
      <c r="A39" s="106"/>
      <c r="B39" s="114" t="s">
        <v>58</v>
      </c>
      <c r="C39" s="111" t="s">
        <v>59</v>
      </c>
      <c r="D39" s="84" t="s">
        <v>60</v>
      </c>
      <c r="E39" s="78" t="s">
        <v>112</v>
      </c>
      <c r="F39" s="50"/>
      <c r="G39" s="51" t="s">
        <v>168</v>
      </c>
      <c r="H39" s="50" t="s">
        <v>169</v>
      </c>
    </row>
    <row r="40" spans="1:8" ht="39.5" thickTop="1" thickBot="1" x14ac:dyDescent="0.4">
      <c r="A40" s="106"/>
      <c r="B40" s="114"/>
      <c r="C40" s="112"/>
      <c r="D40" s="84" t="s">
        <v>92</v>
      </c>
      <c r="E40" s="78" t="s">
        <v>113</v>
      </c>
      <c r="F40" s="50"/>
      <c r="G40" s="50"/>
      <c r="H40" s="50"/>
    </row>
    <row r="41" spans="1:8" ht="39.5" thickTop="1" thickBot="1" x14ac:dyDescent="0.4">
      <c r="A41" s="106"/>
      <c r="B41" s="114"/>
      <c r="C41" s="112"/>
      <c r="D41" s="84" t="s">
        <v>93</v>
      </c>
      <c r="E41" s="78" t="s">
        <v>114</v>
      </c>
      <c r="F41" s="50"/>
      <c r="G41" s="50"/>
      <c r="H41" s="50"/>
    </row>
    <row r="42" spans="1:8" ht="27" thickTop="1" thickBot="1" x14ac:dyDescent="0.4">
      <c r="A42" s="106"/>
      <c r="B42" s="114"/>
      <c r="C42" s="113"/>
      <c r="D42" s="84" t="s">
        <v>48</v>
      </c>
      <c r="E42" s="78" t="s">
        <v>115</v>
      </c>
      <c r="F42" s="50"/>
      <c r="G42" s="50"/>
      <c r="H42" s="50"/>
    </row>
    <row r="43" spans="1:8" ht="15.5" thickTop="1" thickBot="1" x14ac:dyDescent="0.4">
      <c r="A43" s="106"/>
      <c r="B43" s="49"/>
      <c r="C43" s="46" t="s">
        <v>5</v>
      </c>
      <c r="D43" s="47" t="s">
        <v>61</v>
      </c>
      <c r="E43" s="50"/>
      <c r="F43" s="50"/>
      <c r="G43" s="50"/>
      <c r="H43" s="50"/>
    </row>
    <row r="44" spans="1:8" ht="24.5" thickTop="1" thickBot="1" x14ac:dyDescent="0.4">
      <c r="A44" s="90" t="s">
        <v>116</v>
      </c>
      <c r="B44" s="45"/>
      <c r="C44" s="45"/>
      <c r="D44" s="91" t="s">
        <v>62</v>
      </c>
      <c r="E44" s="50"/>
      <c r="F44" s="50"/>
      <c r="G44" s="50"/>
      <c r="H44" s="50"/>
    </row>
    <row r="45" spans="1:8" ht="15" thickTop="1" x14ac:dyDescent="0.35"/>
  </sheetData>
  <mergeCells count="25">
    <mergeCell ref="B23:B26"/>
    <mergeCell ref="A35:A43"/>
    <mergeCell ref="B30:B33"/>
    <mergeCell ref="C30:C33"/>
    <mergeCell ref="B35:B38"/>
    <mergeCell ref="C35:C38"/>
    <mergeCell ref="B39:B42"/>
    <mergeCell ref="C39:C42"/>
    <mergeCell ref="C23:C26"/>
    <mergeCell ref="A23:A34"/>
    <mergeCell ref="B27:B29"/>
    <mergeCell ref="C27:C29"/>
    <mergeCell ref="B18:B21"/>
    <mergeCell ref="A2:A5"/>
    <mergeCell ref="C2:C4"/>
    <mergeCell ref="A6:A14"/>
    <mergeCell ref="B6:B9"/>
    <mergeCell ref="C6:C9"/>
    <mergeCell ref="C10:C13"/>
    <mergeCell ref="B2:B4"/>
    <mergeCell ref="B10:B13"/>
    <mergeCell ref="C18:C21"/>
    <mergeCell ref="A15:A22"/>
    <mergeCell ref="B15:B17"/>
    <mergeCell ref="C15:C17"/>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FB974-981A-43AA-9A6C-33576A1B871D}">
  <dimension ref="A1:E15"/>
  <sheetViews>
    <sheetView zoomScale="60" zoomScaleNormal="60" workbookViewId="0">
      <selection activeCell="A7" sqref="A7"/>
    </sheetView>
  </sheetViews>
  <sheetFormatPr defaultRowHeight="14.5" x14ac:dyDescent="0.35"/>
  <cols>
    <col min="1" max="1" width="36.90625" style="1" customWidth="1"/>
    <col min="2" max="2" width="27.36328125" style="2" customWidth="1"/>
    <col min="3" max="3" width="41.453125" style="2" customWidth="1"/>
    <col min="4" max="4" width="42.7265625" style="2" customWidth="1"/>
    <col min="5" max="5" width="49" style="2" customWidth="1"/>
    <col min="6" max="16384" width="8.7265625" style="2"/>
  </cols>
  <sheetData>
    <row r="1" spans="1:5" ht="23.5" x14ac:dyDescent="0.55000000000000004">
      <c r="A1" s="119" t="s">
        <v>117</v>
      </c>
      <c r="B1" s="119"/>
      <c r="C1" s="119"/>
      <c r="D1" s="119"/>
    </row>
    <row r="2" spans="1:5" ht="129" customHeight="1" thickBot="1" x14ac:dyDescent="0.5">
      <c r="A2" s="12" t="s">
        <v>219</v>
      </c>
      <c r="B2" s="118" t="s">
        <v>258</v>
      </c>
      <c r="C2" s="118"/>
      <c r="D2" s="118"/>
    </row>
    <row r="3" spans="1:5" ht="20.5" thickTop="1" thickBot="1" x14ac:dyDescent="0.4">
      <c r="A3" s="24" t="s">
        <v>64</v>
      </c>
      <c r="B3" s="13" t="s">
        <v>119</v>
      </c>
      <c r="C3" s="13" t="s">
        <v>220</v>
      </c>
    </row>
    <row r="4" spans="1:5" ht="15" thickTop="1" x14ac:dyDescent="0.35">
      <c r="A4" s="60" t="s">
        <v>118</v>
      </c>
      <c r="B4" s="120" t="s">
        <v>4</v>
      </c>
      <c r="C4" s="120">
        <v>0</v>
      </c>
    </row>
    <row r="5" spans="1:5" ht="50" x14ac:dyDescent="0.35">
      <c r="A5" s="60" t="s">
        <v>276</v>
      </c>
      <c r="B5" s="116"/>
      <c r="C5" s="116"/>
    </row>
    <row r="6" spans="1:5" ht="25" x14ac:dyDescent="0.35">
      <c r="A6" s="60" t="s">
        <v>222</v>
      </c>
      <c r="B6" s="116"/>
      <c r="C6" s="116"/>
    </row>
    <row r="7" spans="1:5" ht="25.5" thickBot="1" x14ac:dyDescent="0.4">
      <c r="A7" s="61" t="s">
        <v>221</v>
      </c>
      <c r="B7" s="117"/>
      <c r="C7" s="117"/>
      <c r="E7" s="1"/>
    </row>
    <row r="8" spans="1:5" ht="37.5" x14ac:dyDescent="0.35">
      <c r="A8" s="62" t="s">
        <v>223</v>
      </c>
      <c r="B8" s="121" t="s">
        <v>8</v>
      </c>
      <c r="C8" s="121">
        <v>0.5</v>
      </c>
    </row>
    <row r="9" spans="1:5" ht="25.5" thickBot="1" x14ac:dyDescent="0.4">
      <c r="A9" s="63" t="s">
        <v>65</v>
      </c>
      <c r="B9" s="122"/>
      <c r="C9" s="122"/>
    </row>
    <row r="10" spans="1:5" ht="25" x14ac:dyDescent="0.35">
      <c r="A10" s="60" t="s">
        <v>224</v>
      </c>
      <c r="B10" s="115" t="s">
        <v>7</v>
      </c>
      <c r="C10" s="115">
        <v>0.75</v>
      </c>
    </row>
    <row r="11" spans="1:5" x14ac:dyDescent="0.35">
      <c r="A11" s="60" t="s">
        <v>225</v>
      </c>
      <c r="B11" s="116"/>
      <c r="C11" s="116"/>
    </row>
    <row r="12" spans="1:5" x14ac:dyDescent="0.35">
      <c r="A12" s="60" t="s">
        <v>66</v>
      </c>
      <c r="B12" s="116"/>
      <c r="C12" s="116"/>
    </row>
    <row r="13" spans="1:5" x14ac:dyDescent="0.35">
      <c r="A13" s="60" t="s">
        <v>67</v>
      </c>
      <c r="B13" s="116"/>
      <c r="C13" s="116"/>
    </row>
    <row r="14" spans="1:5" ht="15" thickBot="1" x14ac:dyDescent="0.4">
      <c r="A14" s="61" t="s">
        <v>226</v>
      </c>
      <c r="B14" s="117"/>
      <c r="C14" s="117"/>
    </row>
    <row r="15" spans="1:5" ht="15" thickBot="1" x14ac:dyDescent="0.4">
      <c r="A15" s="63" t="s">
        <v>68</v>
      </c>
      <c r="B15" s="64" t="s">
        <v>14</v>
      </c>
      <c r="C15" s="64">
        <v>1</v>
      </c>
    </row>
  </sheetData>
  <mergeCells count="8">
    <mergeCell ref="B10:B14"/>
    <mergeCell ref="C10:C14"/>
    <mergeCell ref="B2:D2"/>
    <mergeCell ref="A1:D1"/>
    <mergeCell ref="B4:B7"/>
    <mergeCell ref="C4:C7"/>
    <mergeCell ref="B8:B9"/>
    <mergeCell ref="C8:C9"/>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FD6A9-1AE4-424A-85F6-48D2C4EC06E2}">
  <dimension ref="A1:J28"/>
  <sheetViews>
    <sheetView zoomScale="70" zoomScaleNormal="70" workbookViewId="0">
      <pane xSplit="1" ySplit="4" topLeftCell="B5" activePane="bottomRight" state="frozen"/>
      <selection pane="topRight" activeCell="B1" sqref="B1"/>
      <selection pane="bottomLeft" activeCell="A5" sqref="A5"/>
      <selection pane="bottomRight" activeCell="I8" sqref="I8"/>
    </sheetView>
  </sheetViews>
  <sheetFormatPr defaultRowHeight="14.5" x14ac:dyDescent="0.35"/>
  <cols>
    <col min="1" max="1" width="22.54296875" bestFit="1" customWidth="1"/>
    <col min="2" max="2" width="31.08984375" style="1" customWidth="1"/>
    <col min="3" max="3" width="23.54296875" customWidth="1"/>
    <col min="4" max="4" width="18.6328125" bestFit="1" customWidth="1"/>
    <col min="6" max="6" width="11.7265625" bestFit="1" customWidth="1"/>
    <col min="7" max="7" width="15.7265625" bestFit="1" customWidth="1"/>
    <col min="9" max="9" width="38.90625" bestFit="1" customWidth="1"/>
    <col min="10" max="10" width="21.26953125" bestFit="1" customWidth="1"/>
  </cols>
  <sheetData>
    <row r="1" spans="1:10" ht="31" customHeight="1" thickBot="1" x14ac:dyDescent="0.5">
      <c r="A1" s="4" t="s">
        <v>82</v>
      </c>
      <c r="B1" s="125" t="s">
        <v>83</v>
      </c>
      <c r="C1" s="125"/>
      <c r="D1" s="125"/>
      <c r="E1" s="125"/>
      <c r="F1" s="125"/>
      <c r="G1" s="125"/>
    </row>
    <row r="2" spans="1:10" ht="18" thickTop="1" thickBot="1" x14ac:dyDescent="0.45">
      <c r="A2" s="5" t="s">
        <v>89</v>
      </c>
      <c r="D2" s="25"/>
      <c r="E2" s="25"/>
    </row>
    <row r="3" spans="1:10" ht="15" thickTop="1" x14ac:dyDescent="0.35"/>
    <row r="4" spans="1:10" ht="15" thickBot="1" x14ac:dyDescent="0.4">
      <c r="A4" s="6" t="s">
        <v>15</v>
      </c>
      <c r="B4" s="7" t="s">
        <v>16</v>
      </c>
      <c r="C4" s="6" t="s">
        <v>81</v>
      </c>
      <c r="D4" s="6" t="s">
        <v>0</v>
      </c>
      <c r="E4" s="6" t="s">
        <v>1</v>
      </c>
      <c r="F4" s="6" t="s">
        <v>119</v>
      </c>
      <c r="G4" s="6" t="s">
        <v>220</v>
      </c>
      <c r="H4" s="6"/>
      <c r="I4" s="6" t="s">
        <v>13</v>
      </c>
      <c r="J4" s="6" t="s">
        <v>121</v>
      </c>
    </row>
    <row r="5" spans="1:10" ht="65.5" x14ac:dyDescent="0.35">
      <c r="A5" s="8" t="s">
        <v>2</v>
      </c>
      <c r="B5" s="65" t="s">
        <v>181</v>
      </c>
      <c r="C5" s="66" t="s">
        <v>124</v>
      </c>
      <c r="D5" s="29" t="s">
        <v>14</v>
      </c>
      <c r="E5" s="29">
        <f>IF(D5="Yes",4, IF(D5="No",0, IF(D5="Do Not Know", 2,)))</f>
        <v>2</v>
      </c>
      <c r="F5" s="29" t="s">
        <v>14</v>
      </c>
      <c r="G5" s="29">
        <f>IF(F5="High", 0, IF(F5 = "Medium",0.5, (IF(F5 = "Low",0.75, IF(F5 = "Do Not Know",1)))))</f>
        <v>1</v>
      </c>
      <c r="H5" s="29"/>
      <c r="I5" s="29" t="s">
        <v>122</v>
      </c>
      <c r="J5" s="29" t="s">
        <v>123</v>
      </c>
    </row>
    <row r="6" spans="1:10" ht="15" thickBot="1" x14ac:dyDescent="0.4">
      <c r="A6" s="6" t="s">
        <v>5</v>
      </c>
      <c r="B6" s="50"/>
      <c r="C6" s="29"/>
      <c r="D6" s="29"/>
      <c r="E6" s="67">
        <f>E5</f>
        <v>2</v>
      </c>
      <c r="F6" s="29"/>
      <c r="G6" s="67">
        <f>SUM(G5)</f>
        <v>1</v>
      </c>
      <c r="H6" s="29"/>
      <c r="I6" s="29"/>
      <c r="J6" s="29"/>
    </row>
    <row r="7" spans="1:10" ht="15" thickBot="1" x14ac:dyDescent="0.4">
      <c r="A7" s="6"/>
      <c r="B7" s="50"/>
      <c r="C7" s="29"/>
      <c r="D7" s="29"/>
      <c r="E7" s="29"/>
      <c r="F7" s="29"/>
      <c r="G7" s="29"/>
      <c r="H7" s="29"/>
      <c r="I7" s="29"/>
      <c r="J7" s="29"/>
    </row>
    <row r="8" spans="1:10" ht="52.5" x14ac:dyDescent="0.35">
      <c r="A8" s="123" t="s">
        <v>6</v>
      </c>
      <c r="B8" s="68" t="s">
        <v>139</v>
      </c>
      <c r="C8" s="66" t="s">
        <v>125</v>
      </c>
      <c r="D8" s="29" t="s">
        <v>14</v>
      </c>
      <c r="E8" s="29">
        <f>IF(D8="High",3, IF(D8="Medium",2, IF(D8="Low",1, IF(D8="Do Not Know",1.5,))))</f>
        <v>1.5</v>
      </c>
      <c r="F8" s="29" t="s">
        <v>14</v>
      </c>
      <c r="G8" s="29">
        <f>IF(F8="High", 0, IF(F8 = "Medium",0.5, (IF(F8 = "Low",0.75, IF(F8 = "Do Not Know",1)))))</f>
        <v>1</v>
      </c>
      <c r="H8" s="29"/>
      <c r="I8" s="29"/>
      <c r="J8" s="29"/>
    </row>
    <row r="9" spans="1:10" ht="53" thickBot="1" x14ac:dyDescent="0.4">
      <c r="A9" s="124"/>
      <c r="B9" s="68" t="s">
        <v>140</v>
      </c>
      <c r="C9" s="66" t="s">
        <v>161</v>
      </c>
      <c r="D9" s="29" t="s">
        <v>14</v>
      </c>
      <c r="E9" s="29">
        <f>IF(D9="High",3, IF(D9="Medium",1.5, IF(D9="Low",0, IF(D9="Do not Know",1.5,))))</f>
        <v>1.5</v>
      </c>
      <c r="F9" s="29" t="s">
        <v>14</v>
      </c>
      <c r="G9" s="29">
        <f>IF(F9="High", 0, IF(F9 = "Medium",0.5, (IF(F9 = "Low",0.75, IF(F9 = "Do Not Know",1)))))</f>
        <v>1</v>
      </c>
      <c r="H9" s="29"/>
      <c r="I9" s="29"/>
      <c r="J9" s="29"/>
    </row>
    <row r="10" spans="1:10" ht="15" thickBot="1" x14ac:dyDescent="0.4">
      <c r="A10" s="6" t="s">
        <v>5</v>
      </c>
      <c r="B10" s="50"/>
      <c r="C10" s="29"/>
      <c r="D10" s="29"/>
      <c r="E10" s="67">
        <f>E9+E8</f>
        <v>3</v>
      </c>
      <c r="F10" s="29"/>
      <c r="G10" s="67">
        <f>SUM(G8:G9)</f>
        <v>2</v>
      </c>
      <c r="H10" s="29"/>
      <c r="I10" s="29"/>
      <c r="J10" s="29"/>
    </row>
    <row r="11" spans="1:10" ht="15" thickBot="1" x14ac:dyDescent="0.4">
      <c r="A11" s="6"/>
      <c r="B11" s="50"/>
      <c r="C11" s="29"/>
      <c r="D11" s="29"/>
      <c r="E11" s="29"/>
      <c r="F11" s="29"/>
      <c r="G11" s="29"/>
      <c r="H11" s="29"/>
      <c r="I11" s="29"/>
      <c r="J11" s="29"/>
    </row>
    <row r="12" spans="1:10" ht="65.5" x14ac:dyDescent="0.35">
      <c r="A12" s="123" t="s">
        <v>126</v>
      </c>
      <c r="B12" s="68" t="s">
        <v>154</v>
      </c>
      <c r="C12" s="66" t="s">
        <v>84</v>
      </c>
      <c r="D12" s="29" t="s">
        <v>14</v>
      </c>
      <c r="E12" s="29">
        <f>IF(D12="YES",5, IF(D12="No",0, IF(D12="Do Not Know",2.5,)))</f>
        <v>2.5</v>
      </c>
      <c r="F12" s="29" t="s">
        <v>14</v>
      </c>
      <c r="G12" s="29">
        <f>IF(F12="High", 0, IF(F12 = "Medium",0.5, (IF(F12 = "Low",0.75, IF(F12 = "Do Not Know",1)))))</f>
        <v>1</v>
      </c>
      <c r="H12" s="29"/>
      <c r="I12" s="29"/>
      <c r="J12" s="29"/>
    </row>
    <row r="13" spans="1:10" ht="92" thickBot="1" x14ac:dyDescent="0.4">
      <c r="A13" s="124"/>
      <c r="B13" s="68" t="s">
        <v>142</v>
      </c>
      <c r="C13" s="66" t="s">
        <v>127</v>
      </c>
      <c r="D13" s="29" t="s">
        <v>14</v>
      </c>
      <c r="E13" s="29">
        <f>IF(D13="Transient",0, IF(D13="Short-term Persistent",2, IF(D13="Persistent",4, IF(D13="Do Not Know",1,))))</f>
        <v>1</v>
      </c>
      <c r="F13" s="29" t="s">
        <v>14</v>
      </c>
      <c r="G13" s="29">
        <f>IF(F13="High", 0, IF(F13 = "Medium",0.5, (IF(F13 = "Low",0.75, IF(F13 = "Do Not Know",1)))))</f>
        <v>1</v>
      </c>
      <c r="H13" s="29"/>
      <c r="I13" s="29"/>
      <c r="J13" s="29"/>
    </row>
    <row r="14" spans="1:10" ht="15" thickBot="1" x14ac:dyDescent="0.4">
      <c r="A14" s="26" t="s">
        <v>5</v>
      </c>
      <c r="B14" s="50"/>
      <c r="C14" s="66"/>
      <c r="D14" s="29"/>
      <c r="E14" s="67">
        <f>E12+E13</f>
        <v>3.5</v>
      </c>
      <c r="F14" s="29"/>
      <c r="G14" s="67">
        <f>SUM(G12:G13)</f>
        <v>2</v>
      </c>
      <c r="H14" s="29"/>
      <c r="I14" s="29"/>
      <c r="J14" s="29"/>
    </row>
    <row r="15" spans="1:10" ht="15" thickBot="1" x14ac:dyDescent="0.4">
      <c r="A15" s="6"/>
      <c r="B15" s="50"/>
      <c r="C15" s="29"/>
      <c r="D15" s="29"/>
      <c r="E15" s="29"/>
      <c r="F15" s="29"/>
      <c r="G15" s="29"/>
      <c r="H15" s="29"/>
      <c r="I15" s="29"/>
      <c r="J15" s="29"/>
    </row>
    <row r="16" spans="1:10" ht="52.5" x14ac:dyDescent="0.35">
      <c r="A16" s="123" t="s">
        <v>9</v>
      </c>
      <c r="B16" s="68" t="s">
        <v>143</v>
      </c>
      <c r="C16" s="69" t="s">
        <v>85</v>
      </c>
      <c r="D16" s="70" t="s">
        <v>14</v>
      </c>
      <c r="E16" s="70">
        <f>IF(D16="High",3, IF(D16="Medium",1.5, IF(D16="Low",0, IF(D16="Do not Know",1.5,))))</f>
        <v>1.5</v>
      </c>
      <c r="F16" s="70" t="s">
        <v>14</v>
      </c>
      <c r="G16" s="70">
        <f>IF(F16="High", 0, IF(F16 = "Medium",0.5, (IF(F16 = "Low",0.75, IF(F16 = "Do Not Know",1)))))</f>
        <v>1</v>
      </c>
      <c r="H16" s="29"/>
      <c r="I16" s="29"/>
      <c r="J16" s="29"/>
    </row>
    <row r="17" spans="1:10" ht="52.5" x14ac:dyDescent="0.35">
      <c r="A17" s="123"/>
      <c r="B17" s="68" t="s">
        <v>144</v>
      </c>
      <c r="C17" s="66" t="s">
        <v>86</v>
      </c>
      <c r="D17" s="29" t="s">
        <v>14</v>
      </c>
      <c r="E17" s="29">
        <f>IF(D17="YES",2, IF(D17="No",0, IF(D17="Do Not Know",1,)))</f>
        <v>1</v>
      </c>
      <c r="F17" s="29" t="s">
        <v>14</v>
      </c>
      <c r="G17" s="29">
        <f>IF(F17="High", 0, IF(F17 = "Medium",0.5, (IF(F17 = "Low",0.75, IF(F17 = "Do Not Know",1)))))</f>
        <v>1</v>
      </c>
      <c r="H17" s="29"/>
      <c r="I17" s="29"/>
      <c r="J17" s="29"/>
    </row>
    <row r="18" spans="1:10" ht="40" thickBot="1" x14ac:dyDescent="0.4">
      <c r="A18" s="126"/>
      <c r="B18" s="68" t="s">
        <v>145</v>
      </c>
      <c r="C18" s="66" t="s">
        <v>172</v>
      </c>
      <c r="D18" s="29" t="s">
        <v>14</v>
      </c>
      <c r="E18" s="29">
        <f>IF(D18="Major Negative Effect",3, IF(D18="Minor Negative Effect",1, IF(D18="No Negative Effect",0, IF(D18="Do Not Know",1.5,))))</f>
        <v>1.5</v>
      </c>
      <c r="F18" s="29" t="s">
        <v>14</v>
      </c>
      <c r="G18" s="29">
        <f>IF(F18="High", 0, IF(F18 = "Medium",0.5, (IF(F18 = "Low",0.75, IF(F18 = "Do Not Know",1)))))</f>
        <v>1</v>
      </c>
      <c r="H18" s="29"/>
      <c r="I18" s="29"/>
      <c r="J18" s="29"/>
    </row>
    <row r="19" spans="1:10" ht="15" thickBot="1" x14ac:dyDescent="0.4">
      <c r="A19" s="6" t="s">
        <v>5</v>
      </c>
      <c r="B19" s="50"/>
      <c r="C19" s="29"/>
      <c r="D19" s="29"/>
      <c r="E19" s="67">
        <f>E18+E17</f>
        <v>2.5</v>
      </c>
      <c r="F19" s="29"/>
      <c r="G19" s="67">
        <f>SUM(G17:G18,G16)</f>
        <v>3</v>
      </c>
      <c r="H19" s="29"/>
      <c r="I19" s="29"/>
      <c r="J19" s="29"/>
    </row>
    <row r="20" spans="1:10" ht="15" thickBot="1" x14ac:dyDescent="0.4">
      <c r="A20" s="6"/>
      <c r="B20" s="50"/>
      <c r="C20" s="29"/>
      <c r="D20" s="29"/>
      <c r="E20" s="29"/>
      <c r="F20" s="29"/>
      <c r="G20" s="29"/>
      <c r="H20" s="29"/>
      <c r="I20" s="29"/>
      <c r="J20" s="29"/>
    </row>
    <row r="21" spans="1:10" ht="52.5" x14ac:dyDescent="0.35">
      <c r="A21" s="123" t="s">
        <v>11</v>
      </c>
      <c r="B21" s="68" t="s">
        <v>146</v>
      </c>
      <c r="C21" s="66" t="s">
        <v>128</v>
      </c>
      <c r="D21" s="71" t="s">
        <v>14</v>
      </c>
      <c r="E21" s="29">
        <f>IF(D21="one - three",0, IF(D21="four - six",1, IF(D21="seven - nine",2, IF(D21="ten - twelve",3, IF(D21="Do Not Know",1,)))))</f>
        <v>1</v>
      </c>
      <c r="F21" s="29" t="s">
        <v>14</v>
      </c>
      <c r="G21" s="29">
        <f>IF(F21="High", 0, IF(F21 = "Medium",0.5, (IF(F21 = "Low",0.75, IF(F21 = "Do Not Know",1)))))</f>
        <v>1</v>
      </c>
      <c r="H21" s="29"/>
      <c r="I21" s="29"/>
      <c r="J21" s="29"/>
    </row>
    <row r="22" spans="1:10" ht="53" thickBot="1" x14ac:dyDescent="0.4">
      <c r="A22" s="124"/>
      <c r="B22" s="68" t="s">
        <v>155</v>
      </c>
      <c r="C22" s="66" t="s">
        <v>88</v>
      </c>
      <c r="D22" s="29" t="s">
        <v>94</v>
      </c>
      <c r="E22" s="29">
        <f>IF(D22="Expand",2, IF(D22="Similar",1, IF(D22="Retract",0, IF(D22="Do Not Know",1,))))</f>
        <v>0</v>
      </c>
      <c r="F22" s="29" t="s">
        <v>14</v>
      </c>
      <c r="G22" s="29">
        <f>IF(F22="High", 0, IF(F22 = "Medium",0.5, (IF(F22 = "Low",0.75, IF(F22 = "Do Not Know",1)))))</f>
        <v>1</v>
      </c>
      <c r="H22" s="29"/>
      <c r="I22" s="29"/>
      <c r="J22" s="29"/>
    </row>
    <row r="23" spans="1:10" ht="15" thickBot="1" x14ac:dyDescent="0.4">
      <c r="A23" s="6" t="s">
        <v>5</v>
      </c>
      <c r="B23" s="50"/>
      <c r="C23" s="29"/>
      <c r="D23" s="29"/>
      <c r="E23" s="67">
        <f>E21+E22</f>
        <v>1</v>
      </c>
      <c r="F23" s="29"/>
      <c r="G23" s="67">
        <f>G21+G22</f>
        <v>2</v>
      </c>
      <c r="H23" s="29"/>
      <c r="I23" s="29"/>
      <c r="J23" s="29"/>
    </row>
    <row r="24" spans="1:10" ht="15" thickBot="1" x14ac:dyDescent="0.4">
      <c r="A24" s="6"/>
      <c r="B24" s="50"/>
      <c r="C24" s="29"/>
      <c r="D24" s="29"/>
      <c r="E24" s="29"/>
      <c r="F24" s="29"/>
      <c r="G24" s="29"/>
      <c r="H24" s="29"/>
      <c r="I24" s="29"/>
      <c r="J24" s="29"/>
    </row>
    <row r="25" spans="1:10" ht="21.5" thickBot="1" x14ac:dyDescent="0.55000000000000004">
      <c r="A25" s="27" t="s">
        <v>156</v>
      </c>
      <c r="B25" s="72">
        <f>E6+E10+E23+E14+E19</f>
        <v>12</v>
      </c>
      <c r="C25" s="29"/>
      <c r="D25" s="29"/>
      <c r="E25" s="29"/>
      <c r="F25" s="29"/>
      <c r="G25" s="29"/>
      <c r="H25" s="29"/>
      <c r="I25" s="29"/>
      <c r="J25" s="29"/>
    </row>
    <row r="26" spans="1:10" ht="18" thickTop="1" thickBot="1" x14ac:dyDescent="0.45">
      <c r="A26" s="5" t="s">
        <v>274</v>
      </c>
      <c r="B26" s="67">
        <f>G5+G8+G9+G12+G13+G16+G17+G18+G21+G22</f>
        <v>10</v>
      </c>
      <c r="C26" s="29"/>
      <c r="D26" s="29"/>
      <c r="E26" s="29"/>
      <c r="F26" s="29"/>
      <c r="G26" s="29"/>
      <c r="H26" s="29"/>
      <c r="I26" s="29"/>
      <c r="J26" s="29"/>
    </row>
    <row r="27" spans="1:10" ht="22" thickTop="1" thickBot="1" x14ac:dyDescent="0.55000000000000004">
      <c r="A27" s="27" t="s">
        <v>275</v>
      </c>
      <c r="B27" s="72">
        <f>(B26/10)*100</f>
        <v>100</v>
      </c>
      <c r="C27" s="29"/>
      <c r="D27" s="29"/>
      <c r="E27" s="29"/>
      <c r="F27" s="29"/>
      <c r="G27" s="29"/>
      <c r="H27" s="29"/>
      <c r="I27" s="29"/>
      <c r="J27" s="29"/>
    </row>
    <row r="28" spans="1:10" ht="15" thickTop="1" x14ac:dyDescent="0.35"/>
  </sheetData>
  <mergeCells count="5">
    <mergeCell ref="A21:A22"/>
    <mergeCell ref="B1:G1"/>
    <mergeCell ref="A8:A9"/>
    <mergeCell ref="A12:A13"/>
    <mergeCell ref="A16:A18"/>
  </mergeCells>
  <dataValidations count="8">
    <dataValidation type="list" allowBlank="1" showInputMessage="1" showErrorMessage="1" sqref="D22" xr:uid="{EB986ED6-D900-4988-8AC7-132F873A600A}">
      <formula1>"Do not Know , Expand, Similar, Retract"</formula1>
    </dataValidation>
    <dataValidation type="list" allowBlank="1" showInputMessage="1" showErrorMessage="1" sqref="D21" xr:uid="{FE9509A2-5980-4A68-AF37-D265311A1D94}">
      <formula1>"Do Not Know, one - three, four - six, seven - nine, ten - twelve"</formula1>
    </dataValidation>
    <dataValidation type="list" allowBlank="1" showInputMessage="1" showErrorMessage="1" sqref="D18" xr:uid="{EAAD389B-B9A6-46A8-8A43-4ECD373D3D4F}">
      <formula1>"Do Not Know, Major negative effect, Minor negative effect, No negative effect "</formula1>
    </dataValidation>
    <dataValidation type="list" allowBlank="1" showInputMessage="1" showErrorMessage="1" sqref="D13:D14" xr:uid="{58AF8D17-CE42-4E9F-BC0F-15CBFEE72F75}">
      <formula1>" Do Not Know, Persistent, Short-term Persistent, Transient"</formula1>
    </dataValidation>
    <dataValidation type="list" allowBlank="1" showInputMessage="1" showErrorMessage="1" sqref="F21:F22 F8:F10 F16:F18 F5 F12:F14 D9 D16" xr:uid="{E46D79BC-28C6-4995-A841-E85B1950C276}">
      <formula1>"Do Not Know, High, Medium, Low"</formula1>
    </dataValidation>
    <dataValidation type="list" allowBlank="1" showInputMessage="1" showErrorMessage="1" sqref="D12 D17" xr:uid="{C8B58815-4AC9-4B56-B249-7EA7E36CC090}">
      <formula1>"Do Not Know, Yes, No"</formula1>
    </dataValidation>
    <dataValidation type="list" allowBlank="1" showInputMessage="1" showErrorMessage="1" sqref="D8" xr:uid="{A0BD5964-5571-4DDA-AB56-8B86F7931378}">
      <formula1>"Do Not Know,High, Medium, Low"</formula1>
    </dataValidation>
    <dataValidation type="list" showInputMessage="1" showErrorMessage="1" sqref="D5" xr:uid="{6F6799D2-F720-449D-8A8F-D85ADF5EFB79}">
      <formula1>"   , Do Not Know, Yes, No"</formula1>
    </dataValidation>
  </dataValidations>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AD709-6D9B-4087-80E2-E6A636D85149}">
  <dimension ref="A1:J26"/>
  <sheetViews>
    <sheetView topLeftCell="A16" zoomScale="70" zoomScaleNormal="70" workbookViewId="0">
      <selection activeCell="I22" sqref="I22"/>
    </sheetView>
  </sheetViews>
  <sheetFormatPr defaultRowHeight="14.5" x14ac:dyDescent="0.35"/>
  <cols>
    <col min="1" max="1" width="22.54296875" bestFit="1" customWidth="1"/>
    <col min="2" max="2" width="31.08984375" style="1" customWidth="1"/>
    <col min="3" max="3" width="23.54296875" customWidth="1"/>
    <col min="4" max="4" width="26.36328125" bestFit="1" customWidth="1"/>
    <col min="5" max="5" width="10.7265625" bestFit="1" customWidth="1"/>
    <col min="6" max="6" width="11.7265625" bestFit="1" customWidth="1"/>
    <col min="7" max="7" width="15.7265625" bestFit="1" customWidth="1"/>
    <col min="9" max="9" width="46.90625" customWidth="1"/>
    <col min="10" max="10" width="42.7265625" customWidth="1"/>
  </cols>
  <sheetData>
    <row r="1" spans="1:10" ht="17.5" thickBot="1" x14ac:dyDescent="0.45">
      <c r="A1" s="5" t="s">
        <v>89</v>
      </c>
      <c r="B1" s="1" t="s">
        <v>129</v>
      </c>
      <c r="D1" s="5" t="s">
        <v>120</v>
      </c>
      <c r="E1" s="2" t="s">
        <v>130</v>
      </c>
    </row>
    <row r="2" spans="1:10" ht="15" thickTop="1" x14ac:dyDescent="0.35"/>
    <row r="3" spans="1:10" ht="15" thickBot="1" x14ac:dyDescent="0.4">
      <c r="A3" s="6" t="s">
        <v>15</v>
      </c>
      <c r="B3" s="7" t="s">
        <v>16</v>
      </c>
      <c r="C3" s="9" t="s">
        <v>17</v>
      </c>
      <c r="D3" s="6" t="s">
        <v>0</v>
      </c>
      <c r="E3" s="6" t="s">
        <v>1</v>
      </c>
      <c r="F3" s="6" t="s">
        <v>119</v>
      </c>
      <c r="G3" s="6" t="s">
        <v>220</v>
      </c>
      <c r="H3" s="6"/>
      <c r="I3" s="6" t="s">
        <v>13</v>
      </c>
      <c r="J3" s="6" t="s">
        <v>121</v>
      </c>
    </row>
    <row r="4" spans="1:10" ht="65.5" x14ac:dyDescent="0.35">
      <c r="A4" s="8" t="s">
        <v>2</v>
      </c>
      <c r="B4" s="68" t="s">
        <v>181</v>
      </c>
      <c r="C4" s="66" t="s">
        <v>124</v>
      </c>
      <c r="D4" s="29" t="s">
        <v>3</v>
      </c>
      <c r="E4" s="29">
        <f>IF(D4="Yes",4, IF(D4="No",0, IF(D4="Do Not Know", 2,)))</f>
        <v>4</v>
      </c>
      <c r="F4" s="29" t="s">
        <v>4</v>
      </c>
      <c r="G4" s="29">
        <f>IF(F4="High", 0, IF(F4 = "Medium",0.5, (IF(F4 = "Low",0.75, IF(F4 = "Do Not Know",1)))))</f>
        <v>0</v>
      </c>
      <c r="H4" s="29"/>
      <c r="I4" s="50" t="s">
        <v>268</v>
      </c>
      <c r="J4" s="52" t="s">
        <v>131</v>
      </c>
    </row>
    <row r="5" spans="1:10" ht="15" thickBot="1" x14ac:dyDescent="0.4">
      <c r="A5" s="6" t="s">
        <v>5</v>
      </c>
      <c r="B5" s="50"/>
      <c r="C5" s="29"/>
      <c r="D5" s="29"/>
      <c r="E5" s="67">
        <f>E4</f>
        <v>4</v>
      </c>
      <c r="F5" s="29"/>
      <c r="G5" s="67">
        <f>SUM(G4)</f>
        <v>0</v>
      </c>
      <c r="H5" s="29"/>
      <c r="I5" s="29"/>
      <c r="J5" s="29"/>
    </row>
    <row r="6" spans="1:10" ht="15" thickBot="1" x14ac:dyDescent="0.4">
      <c r="A6" s="6"/>
      <c r="B6" s="50"/>
      <c r="C6" s="29"/>
      <c r="D6" s="29"/>
      <c r="E6" s="29"/>
      <c r="F6" s="29"/>
      <c r="G6" s="29"/>
      <c r="H6" s="29"/>
      <c r="I6" s="29"/>
      <c r="J6" s="29"/>
    </row>
    <row r="7" spans="1:10" ht="76" x14ac:dyDescent="0.35">
      <c r="A7" s="123" t="s">
        <v>6</v>
      </c>
      <c r="B7" s="68" t="s">
        <v>139</v>
      </c>
      <c r="C7" s="66" t="s">
        <v>125</v>
      </c>
      <c r="D7" s="29" t="s">
        <v>4</v>
      </c>
      <c r="E7" s="29">
        <f>IF(D7="High",3, IF(D7="Medium",2, IF(D7="Low",1, IF(D7="Do Not Know",1.5,))))</f>
        <v>3</v>
      </c>
      <c r="F7" s="29" t="s">
        <v>7</v>
      </c>
      <c r="G7" s="29">
        <f>IF(F7="High", 0, IF(F7 = "Medium",0.5, (IF(F7 = "Low",0.75, IF(F7 = "Do Not Know",1)))))</f>
        <v>0.75</v>
      </c>
      <c r="H7" s="29"/>
      <c r="I7" s="50" t="s">
        <v>269</v>
      </c>
      <c r="J7" s="52" t="s">
        <v>132</v>
      </c>
    </row>
    <row r="8" spans="1:10" ht="66" thickBot="1" x14ac:dyDescent="0.4">
      <c r="A8" s="124"/>
      <c r="B8" s="68" t="s">
        <v>140</v>
      </c>
      <c r="C8" s="66" t="s">
        <v>267</v>
      </c>
      <c r="D8" s="70" t="s">
        <v>4</v>
      </c>
      <c r="E8" s="29">
        <f>IF(D8="High",3, IF(D8="Medium",1.5, IF(D8="Low",0, IF(D8="Do not Know",1.5,))))</f>
        <v>3</v>
      </c>
      <c r="F8" s="70" t="s">
        <v>4</v>
      </c>
      <c r="G8" s="29">
        <f>IF(F8="High", 0, IF(F8 = "Medium",0.5, (IF(F8 = "Low",0.75, IF(F8 = "Do Not Know",1)))))</f>
        <v>0</v>
      </c>
      <c r="H8" s="29"/>
      <c r="I8" s="58" t="s">
        <v>270</v>
      </c>
      <c r="J8" s="29" t="s">
        <v>148</v>
      </c>
    </row>
    <row r="9" spans="1:10" ht="15" thickBot="1" x14ac:dyDescent="0.4">
      <c r="A9" s="6" t="s">
        <v>5</v>
      </c>
      <c r="B9" s="50"/>
      <c r="C9" s="29"/>
      <c r="D9" s="29"/>
      <c r="E9" s="67">
        <f>E8+E7</f>
        <v>6</v>
      </c>
      <c r="F9" s="29"/>
      <c r="G9" s="67">
        <f>SUM(G7:G8)</f>
        <v>0.75</v>
      </c>
      <c r="H9" s="29"/>
      <c r="I9" s="29"/>
      <c r="J9" s="29"/>
    </row>
    <row r="10" spans="1:10" ht="15" thickBot="1" x14ac:dyDescent="0.4">
      <c r="A10" s="6"/>
      <c r="B10" s="50"/>
      <c r="C10" s="29"/>
      <c r="D10" s="29"/>
      <c r="E10" s="29"/>
      <c r="F10" s="29"/>
      <c r="G10" s="29"/>
      <c r="H10" s="29"/>
      <c r="I10" s="29"/>
      <c r="J10" s="29"/>
    </row>
    <row r="11" spans="1:10" ht="65.5" x14ac:dyDescent="0.35">
      <c r="A11" s="123" t="s">
        <v>126</v>
      </c>
      <c r="B11" s="68" t="s">
        <v>141</v>
      </c>
      <c r="C11" s="66" t="s">
        <v>84</v>
      </c>
      <c r="D11" s="29" t="s">
        <v>3</v>
      </c>
      <c r="E11" s="29">
        <f>IF(D11="YES",5, IF(D11="No",0, IF(D11="Do Not Know",2.5,)))</f>
        <v>5</v>
      </c>
      <c r="F11" s="29" t="s">
        <v>4</v>
      </c>
      <c r="G11" s="29">
        <f>IF(F11="High", 0, IF(F11 = "Medium",0.5, (IF(F11 = "Low",0.75, IF(F11 = "Do Not Know",1)))))</f>
        <v>0</v>
      </c>
      <c r="H11" s="29"/>
      <c r="I11" s="50" t="s">
        <v>152</v>
      </c>
      <c r="J11" s="29" t="s">
        <v>153</v>
      </c>
    </row>
    <row r="12" spans="1:10" ht="92" thickBot="1" x14ac:dyDescent="0.4">
      <c r="A12" s="124"/>
      <c r="B12" s="68" t="s">
        <v>142</v>
      </c>
      <c r="C12" s="66" t="s">
        <v>127</v>
      </c>
      <c r="D12" s="29" t="s">
        <v>69</v>
      </c>
      <c r="E12" s="29">
        <f>IF(D12="Transient",0, IF(D12="Short-term Persistent",2, IF(D12="Persistent",4, IF(D12="Do Not Know",2,))))</f>
        <v>2</v>
      </c>
      <c r="F12" s="29" t="s">
        <v>4</v>
      </c>
      <c r="G12" s="29">
        <f>IF(F12="High", 0, IF(F12 = "Medium",0.5, (IF(F12 = "Low",0.75, IF(F12 = "Do Not Know",1)))))</f>
        <v>0</v>
      </c>
      <c r="H12" s="29"/>
      <c r="I12" s="50" t="s">
        <v>271</v>
      </c>
      <c r="J12" s="70" t="s">
        <v>149</v>
      </c>
    </row>
    <row r="13" spans="1:10" ht="15" thickBot="1" x14ac:dyDescent="0.4">
      <c r="A13" s="26" t="s">
        <v>5</v>
      </c>
      <c r="B13" s="50"/>
      <c r="C13" s="66"/>
      <c r="D13" s="29"/>
      <c r="E13" s="67">
        <f>E11+E12</f>
        <v>7</v>
      </c>
      <c r="F13" s="29"/>
      <c r="G13" s="67">
        <f>SUM(G11:G12)</f>
        <v>0</v>
      </c>
      <c r="H13" s="29"/>
      <c r="I13" s="29"/>
      <c r="J13" s="29"/>
    </row>
    <row r="14" spans="1:10" ht="15" thickBot="1" x14ac:dyDescent="0.4">
      <c r="A14" s="6"/>
      <c r="B14" s="50"/>
      <c r="C14" s="29"/>
      <c r="D14" s="29"/>
      <c r="E14" s="29"/>
      <c r="F14" s="29"/>
      <c r="G14" s="29"/>
      <c r="H14" s="29"/>
      <c r="I14" s="29"/>
      <c r="J14" s="29"/>
    </row>
    <row r="15" spans="1:10" ht="88.5" x14ac:dyDescent="0.35">
      <c r="A15" s="123" t="s">
        <v>9</v>
      </c>
      <c r="B15" s="68" t="s">
        <v>143</v>
      </c>
      <c r="C15" s="66" t="s">
        <v>85</v>
      </c>
      <c r="D15" s="29" t="s">
        <v>4</v>
      </c>
      <c r="E15" s="29">
        <f>IF(D15="High",3, IF(D15="Medium",1.5, IF(D15="Low",0, IF(D15="Do not Know",1.5,))))</f>
        <v>3</v>
      </c>
      <c r="F15" s="29" t="s">
        <v>4</v>
      </c>
      <c r="G15" s="29">
        <f>IF(F15="High", 0, IF(F15 = "Medium",0.5, (IF(F15 = "Low",0.75, IF(F15 = "Do Not Know",1)))))</f>
        <v>0</v>
      </c>
      <c r="H15" s="29"/>
      <c r="I15" s="58" t="s">
        <v>260</v>
      </c>
      <c r="J15" s="29" t="s">
        <v>261</v>
      </c>
    </row>
    <row r="16" spans="1:10" ht="63.5" x14ac:dyDescent="0.35">
      <c r="A16" s="123"/>
      <c r="B16" s="68" t="s">
        <v>144</v>
      </c>
      <c r="C16" s="66" t="s">
        <v>86</v>
      </c>
      <c r="D16" s="29" t="s">
        <v>3</v>
      </c>
      <c r="E16" s="29">
        <f>IF(D16="YES",2, IF(D16="No",0, IF(D16="Do Not Know",1,)))</f>
        <v>2</v>
      </c>
      <c r="F16" s="70" t="s">
        <v>8</v>
      </c>
      <c r="G16" s="29">
        <f>IF(F16="High", 0, IF(F16 = "Medium",0.5, (IF(F16 = "Low",0.75, IF(F16 = "Do Not Know",1)))))</f>
        <v>0.5</v>
      </c>
      <c r="H16" s="29"/>
      <c r="I16" s="50" t="s">
        <v>151</v>
      </c>
      <c r="J16" s="29" t="s">
        <v>150</v>
      </c>
    </row>
    <row r="17" spans="1:10" ht="139" thickBot="1" x14ac:dyDescent="0.4">
      <c r="A17" s="126"/>
      <c r="B17" s="68" t="s">
        <v>145</v>
      </c>
      <c r="C17" s="66" t="s">
        <v>87</v>
      </c>
      <c r="D17" s="29" t="s">
        <v>10</v>
      </c>
      <c r="E17" s="29">
        <f>IF(D17="Major Negative Effect",3, IF(D17="Minor Negative Effect",1, IF(D17="No Negative Effect",0, IF(D17="Do Not Know",1.5,))))</f>
        <v>3</v>
      </c>
      <c r="F17" s="29" t="s">
        <v>4</v>
      </c>
      <c r="G17" s="29">
        <f>IF(F17="High", 0, IF(F17 = "Medium",0.5, (IF(F17 = "Low",0.75, IF(F17 = "Do Not Know",1)))))</f>
        <v>0</v>
      </c>
      <c r="H17" s="29"/>
      <c r="I17" s="58" t="s">
        <v>262</v>
      </c>
      <c r="J17" s="29" t="s">
        <v>263</v>
      </c>
    </row>
    <row r="18" spans="1:10" ht="15" thickBot="1" x14ac:dyDescent="0.4">
      <c r="A18" s="6" t="s">
        <v>5</v>
      </c>
      <c r="B18" s="50"/>
      <c r="C18" s="29"/>
      <c r="D18" s="29"/>
      <c r="E18" s="67">
        <f>E17+E16+E15</f>
        <v>8</v>
      </c>
      <c r="F18" s="29"/>
      <c r="G18" s="67">
        <f>SUM(G16:G17,G15)</f>
        <v>0.5</v>
      </c>
      <c r="H18" s="29"/>
      <c r="I18" s="29"/>
      <c r="J18" s="29"/>
    </row>
    <row r="19" spans="1:10" ht="15" thickBot="1" x14ac:dyDescent="0.4">
      <c r="A19" s="6"/>
      <c r="B19" s="50"/>
      <c r="C19" s="29"/>
      <c r="D19" s="29"/>
      <c r="E19" s="29"/>
      <c r="F19" s="29"/>
      <c r="G19" s="29"/>
      <c r="H19" s="29"/>
      <c r="I19" s="29"/>
      <c r="J19" s="29"/>
    </row>
    <row r="20" spans="1:10" ht="52.5" x14ac:dyDescent="0.35">
      <c r="A20" s="123" t="s">
        <v>11</v>
      </c>
      <c r="B20" s="68" t="s">
        <v>146</v>
      </c>
      <c r="C20" s="66" t="s">
        <v>128</v>
      </c>
      <c r="D20" s="71" t="s">
        <v>12</v>
      </c>
      <c r="E20" s="29">
        <f>IF(D20="one - three",0, IF(D20="four - six",1, IF(D20="seven - nine",2, IF(D20="ten - twelve",3, IF(D20="Do Not Know",1,)))))</f>
        <v>2</v>
      </c>
      <c r="F20" s="29" t="s">
        <v>4</v>
      </c>
      <c r="G20" s="29">
        <f>IF(F20="High", 0, IF(F20 = "Medium",0.5, (IF(F20 = "Low",0.75, IF(F20 = "Do Not Know",1)))))</f>
        <v>0</v>
      </c>
      <c r="H20" s="29"/>
      <c r="I20" s="29" t="s">
        <v>272</v>
      </c>
      <c r="J20" s="73" t="s">
        <v>138</v>
      </c>
    </row>
    <row r="21" spans="1:10" ht="76.5" thickBot="1" x14ac:dyDescent="0.4">
      <c r="A21" s="124"/>
      <c r="B21" s="68" t="s">
        <v>147</v>
      </c>
      <c r="C21" s="66" t="s">
        <v>88</v>
      </c>
      <c r="D21" s="29" t="s">
        <v>70</v>
      </c>
      <c r="E21" s="29">
        <f>IF(D21="Expand",2, IF(D21="Similar",1, IF(D21="Retract",0, IF(D21="Do Not Know",1,))))</f>
        <v>0</v>
      </c>
      <c r="F21" s="29" t="s">
        <v>4</v>
      </c>
      <c r="G21" s="29">
        <f>IF(F21="High", 0, IF(F21 = "Medium",0.5, (IF(F21 = "Low",0.75, IF(F21 = "Do Not Know",1)))))</f>
        <v>0</v>
      </c>
      <c r="H21" s="29"/>
      <c r="I21" s="50" t="s">
        <v>273</v>
      </c>
      <c r="J21" s="50" t="s">
        <v>264</v>
      </c>
    </row>
    <row r="22" spans="1:10" ht="15" thickBot="1" x14ac:dyDescent="0.4">
      <c r="A22" s="6" t="s">
        <v>5</v>
      </c>
      <c r="B22" s="50"/>
      <c r="C22" s="29"/>
      <c r="D22" s="29"/>
      <c r="E22" s="67">
        <f>E20+E21</f>
        <v>2</v>
      </c>
      <c r="F22" s="29"/>
      <c r="G22" s="67">
        <f>G20+G21</f>
        <v>0</v>
      </c>
      <c r="H22" s="29"/>
      <c r="I22" s="29"/>
      <c r="J22" s="29"/>
    </row>
    <row r="23" spans="1:10" ht="15" thickBot="1" x14ac:dyDescent="0.4">
      <c r="A23" s="10"/>
      <c r="B23" s="50"/>
      <c r="C23" s="29"/>
      <c r="D23" s="29"/>
      <c r="E23" s="29"/>
      <c r="F23" s="29"/>
      <c r="G23" s="29"/>
      <c r="H23" s="29"/>
      <c r="I23" s="29"/>
      <c r="J23" s="29"/>
    </row>
    <row r="24" spans="1:10" ht="20" thickBot="1" x14ac:dyDescent="0.5">
      <c r="A24" s="11" t="s">
        <v>95</v>
      </c>
      <c r="B24" s="74">
        <f>E5+E9+E22+E13+E18</f>
        <v>27</v>
      </c>
      <c r="C24" s="29"/>
      <c r="D24" s="29"/>
      <c r="E24" s="29"/>
      <c r="F24" s="29"/>
      <c r="G24" s="29"/>
      <c r="H24" s="29"/>
      <c r="I24" s="29"/>
      <c r="J24" s="29"/>
    </row>
    <row r="25" spans="1:10" ht="15" thickBot="1" x14ac:dyDescent="0.4">
      <c r="A25" s="10" t="s">
        <v>265</v>
      </c>
      <c r="B25" s="75">
        <f>G4+G7+G8+G11+G12+G15+G16+G17+G20+G21</f>
        <v>1.25</v>
      </c>
      <c r="C25" s="29"/>
      <c r="D25" s="29"/>
      <c r="E25" s="29"/>
      <c r="F25" s="29"/>
      <c r="G25" s="29"/>
      <c r="H25" s="29"/>
      <c r="I25" s="29"/>
      <c r="J25" s="29"/>
    </row>
    <row r="26" spans="1:10" ht="20" thickBot="1" x14ac:dyDescent="0.5">
      <c r="A26" s="11" t="s">
        <v>266</v>
      </c>
      <c r="B26" s="74">
        <f>(B25/10)*100</f>
        <v>12.5</v>
      </c>
      <c r="C26" s="29"/>
      <c r="D26" s="29"/>
      <c r="E26" s="29"/>
      <c r="F26" s="29"/>
      <c r="G26" s="29"/>
      <c r="H26" s="29"/>
      <c r="I26" s="29"/>
      <c r="J26" s="29"/>
    </row>
  </sheetData>
  <mergeCells count="4">
    <mergeCell ref="A7:A8"/>
    <mergeCell ref="A11:A12"/>
    <mergeCell ref="A15:A17"/>
    <mergeCell ref="A20:A21"/>
  </mergeCells>
  <dataValidations count="7">
    <dataValidation type="list" allowBlank="1" showInputMessage="1" showErrorMessage="1" sqref="D7" xr:uid="{6E398335-35D1-4183-A4EE-ED2C6847C8A0}">
      <formula1>"Do Not Know,High, Medium, Low"</formula1>
    </dataValidation>
    <dataValidation type="list" allowBlank="1" showInputMessage="1" showErrorMessage="1" sqref="D11 D4 D16" xr:uid="{3D256413-983A-400D-B269-7A4A58C65DF4}">
      <formula1>"Do Not Know, Yes, No"</formula1>
    </dataValidation>
    <dataValidation type="list" allowBlank="1" showInputMessage="1" showErrorMessage="1" sqref="F20:F21 F7:F9 F15:F17 F4 F11:F13 D8 D15" xr:uid="{343FDA72-D9EF-405F-B81C-7881F3740C95}">
      <formula1>"Do Not Know, High, Medium, Low"</formula1>
    </dataValidation>
    <dataValidation type="list" allowBlank="1" showInputMessage="1" showErrorMessage="1" sqref="D12:D13" xr:uid="{59804FCB-3490-45A9-BF06-66E965D40F0C}">
      <formula1>" Do Not Know, Persistent, Short-term Persistent, Transient"</formula1>
    </dataValidation>
    <dataValidation type="list" allowBlank="1" showInputMessage="1" showErrorMessage="1" sqref="D17" xr:uid="{FB434CC5-FB82-4A0B-92DB-481AC0A66564}">
      <formula1>"Do Not Know, Major negative effect, Minor negative effect, No negative effect "</formula1>
    </dataValidation>
    <dataValidation type="list" allowBlank="1" showInputMessage="1" showErrorMessage="1" sqref="D20" xr:uid="{A22377E4-CE7A-49BC-AAC2-FCFA5C292DDB}">
      <formula1>"Do Not Know, one - three, four - six, seven - nine, ten - twelve"</formula1>
    </dataValidation>
    <dataValidation type="list" allowBlank="1" showInputMessage="1" showErrorMessage="1" sqref="D21" xr:uid="{7EC149B5-0E26-4DF7-8A6E-B7394B688D96}">
      <formula1>"Do not Know , Expand, Similar, Retract"</formula1>
    </dataValidation>
  </dataValidations>
  <hyperlinks>
    <hyperlink ref="J4" r:id="rId1" display="https://www.dpi.nsw.gov.au/agriculture/pastures-and-rangelands/species-varieties/buffel-grass " xr:uid="{5A06FF47-4CDF-431A-9684-85468B9B9CEC}"/>
    <hyperlink ref="J7" r:id="rId2" xr:uid="{39BD2BA5-CDE2-4992-ACC7-594B09AE3BBB}"/>
    <hyperlink ref="J20" r:id="rId3" xr:uid="{A7F1EE86-D347-4FFE-87BA-D58D665CC062}"/>
  </hyperlinks>
  <pageMargins left="0.7" right="0.7" top="0.75" bottom="0.75" header="0.3" footer="0.3"/>
  <pageSetup paperSize="9" orientation="portrait"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B9A76-6A22-4F60-A940-C4D850782B77}">
  <dimension ref="A1:D10"/>
  <sheetViews>
    <sheetView zoomScale="80" zoomScaleNormal="80" workbookViewId="0">
      <selection activeCell="C7" sqref="C7"/>
    </sheetView>
  </sheetViews>
  <sheetFormatPr defaultRowHeight="14.5" x14ac:dyDescent="0.35"/>
  <cols>
    <col min="1" max="1" width="16" style="1" customWidth="1"/>
    <col min="2" max="2" width="55" style="1" bestFit="1" customWidth="1"/>
    <col min="3" max="3" width="38" style="1" customWidth="1"/>
    <col min="4" max="4" width="15" style="1" customWidth="1"/>
    <col min="5" max="5" width="11.90625" style="1" customWidth="1"/>
    <col min="6" max="16384" width="8.7265625" style="1"/>
  </cols>
  <sheetData>
    <row r="1" spans="1:4" s="12" customFormat="1" ht="20" thickBot="1" x14ac:dyDescent="0.5">
      <c r="A1" s="14" t="s">
        <v>134</v>
      </c>
      <c r="B1" s="12" t="s">
        <v>135</v>
      </c>
      <c r="C1" s="12" t="s">
        <v>17</v>
      </c>
      <c r="D1" s="12" t="s">
        <v>119</v>
      </c>
    </row>
    <row r="2" spans="1:4" ht="39" thickTop="1" x14ac:dyDescent="0.35">
      <c r="A2" s="76">
        <v>1</v>
      </c>
      <c r="B2" s="52" t="s">
        <v>71</v>
      </c>
      <c r="C2" s="50" t="s">
        <v>72</v>
      </c>
      <c r="D2" s="50" t="s">
        <v>4</v>
      </c>
    </row>
    <row r="3" spans="1:4" ht="38.5" x14ac:dyDescent="0.35">
      <c r="A3" s="76">
        <v>1</v>
      </c>
      <c r="B3" s="52" t="s">
        <v>158</v>
      </c>
      <c r="C3" s="50" t="s">
        <v>159</v>
      </c>
      <c r="D3" s="50" t="s">
        <v>4</v>
      </c>
    </row>
    <row r="4" spans="1:4" x14ac:dyDescent="0.35">
      <c r="A4" s="76"/>
      <c r="B4" s="50" t="s">
        <v>73</v>
      </c>
      <c r="C4" s="50" t="s">
        <v>74</v>
      </c>
      <c r="D4" s="50"/>
    </row>
    <row r="5" spans="1:4" ht="38.5" x14ac:dyDescent="0.35">
      <c r="A5" s="76"/>
      <c r="B5" s="52" t="s">
        <v>75</v>
      </c>
      <c r="C5" s="50" t="s">
        <v>175</v>
      </c>
      <c r="D5" s="50"/>
    </row>
    <row r="6" spans="1:4" ht="26" x14ac:dyDescent="0.35">
      <c r="A6" s="76"/>
      <c r="B6" s="52" t="s">
        <v>176</v>
      </c>
      <c r="C6" s="50" t="s">
        <v>177</v>
      </c>
      <c r="D6" s="50"/>
    </row>
    <row r="7" spans="1:4" ht="38.5" x14ac:dyDescent="0.35">
      <c r="A7" s="76"/>
      <c r="B7" s="50" t="s">
        <v>160</v>
      </c>
      <c r="C7" s="50" t="s">
        <v>76</v>
      </c>
      <c r="D7" s="50"/>
    </row>
    <row r="8" spans="1:4" ht="26" x14ac:dyDescent="0.35">
      <c r="A8" s="76">
        <v>9</v>
      </c>
      <c r="B8" s="50" t="s">
        <v>136</v>
      </c>
      <c r="C8" s="50" t="s">
        <v>178</v>
      </c>
      <c r="D8" s="50" t="s">
        <v>4</v>
      </c>
    </row>
    <row r="9" spans="1:4" ht="38.5" x14ac:dyDescent="0.35">
      <c r="A9" s="76">
        <v>10</v>
      </c>
      <c r="B9" s="50" t="s">
        <v>133</v>
      </c>
      <c r="C9" s="50" t="s">
        <v>179</v>
      </c>
      <c r="D9" s="50" t="s">
        <v>4</v>
      </c>
    </row>
    <row r="10" spans="1:4" ht="26" x14ac:dyDescent="0.35">
      <c r="A10" s="76">
        <v>10</v>
      </c>
      <c r="B10" s="50" t="s">
        <v>137</v>
      </c>
      <c r="C10" s="50" t="s">
        <v>180</v>
      </c>
      <c r="D10" s="50" t="s">
        <v>4</v>
      </c>
    </row>
  </sheetData>
  <hyperlinks>
    <hyperlink ref="B2" r:id="rId1" xr:uid="{8072AE18-A10C-4259-B27A-A79033DED47D}"/>
    <hyperlink ref="B5" r:id="rId2" xr:uid="{58640483-09B7-43F4-94C3-D51F7C834F32}"/>
    <hyperlink ref="B6" r:id="rId3" xr:uid="{75C9CA91-7FAA-4D43-866D-0FE3D28C609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HOW TO</vt:lpstr>
      <vt:lpstr>Explanation of risk traits</vt:lpstr>
      <vt:lpstr>Certainty score explanation</vt:lpstr>
      <vt:lpstr>EPG risk assessment score sheet</vt:lpstr>
      <vt:lpstr>Buffel Grass example</vt:lpstr>
      <vt:lpstr>Some useful sites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 Rayment</dc:creator>
  <cp:lastModifiedBy>Julia Rayment</cp:lastModifiedBy>
  <dcterms:created xsi:type="dcterms:W3CDTF">2021-12-01T22:18:38Z</dcterms:created>
  <dcterms:modified xsi:type="dcterms:W3CDTF">2022-08-22T04:26:44Z</dcterms:modified>
</cp:coreProperties>
</file>