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N:\Publications\PROJECTS\_2019 Epics and tasks\OEH\2918 CON Field assessment guidelines for Monaro and Werriwa\3 Final\"/>
    </mc:Choice>
  </mc:AlternateContent>
  <xr:revisionPtr revIDLastSave="0" documentId="13_ncr:1_{BDC586BB-3F6B-4FC0-AB78-EF3D48A5CACF}" xr6:coauthVersionLast="41" xr6:coauthVersionMax="41" xr10:uidLastSave="{00000000-0000-0000-0000-000000000000}"/>
  <bookViews>
    <workbookView xWindow="-120" yWindow="-120" windowWidth="51840" windowHeight="21240" xr2:uid="{03677173-9D92-4A9E-A352-692579497991}"/>
  </bookViews>
  <sheets>
    <sheet name="Further Information" sheetId="9" r:id="rId1"/>
    <sheet name="Secondary Grassland Assessment" sheetId="6" r:id="rId2"/>
    <sheet name="CTGW Assessment" sheetId="8" r:id="rId3"/>
    <sheet name="Low Condition Assesment"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6" l="1"/>
  <c r="H4" i="6" s="1"/>
  <c r="A12" i="6" s="1"/>
  <c r="F7" i="8" l="1"/>
  <c r="A12" i="8" s="1"/>
  <c r="F5" i="8"/>
  <c r="G5" i="7" l="1"/>
  <c r="H5" i="7" s="1"/>
  <c r="G4" i="7"/>
  <c r="G3" i="6"/>
  <c r="H4" i="7" l="1"/>
  <c r="A17" i="7" s="1"/>
  <c r="H3" i="6"/>
  <c r="H7" i="7" l="1"/>
</calcChain>
</file>

<file path=xl/sharedStrings.xml><?xml version="1.0" encoding="utf-8"?>
<sst xmlns="http://schemas.openxmlformats.org/spreadsheetml/2006/main" count="177" uniqueCount="145">
  <si>
    <t xml:space="preserve">             Estimate Std. Error z value Pr(&gt;|z|)    </t>
  </si>
  <si>
    <t>---</t>
  </si>
  <si>
    <t>LC</t>
  </si>
  <si>
    <t>Enter Y/N</t>
  </si>
  <si>
    <t>High threat weed summed foliage cover %</t>
  </si>
  <si>
    <t>metres</t>
  </si>
  <si>
    <t>Number of large trees</t>
  </si>
  <si>
    <t>&gt;50cm dbh</t>
  </si>
  <si>
    <t>20m x 50m</t>
  </si>
  <si>
    <t>20m x 20m</t>
  </si>
  <si>
    <t xml:space="preserve">              Estimate Std. Error z value Pr(&gt;|z|)    </t>
  </si>
  <si>
    <t>Characteristic species are those listed in part 1 of the determination</t>
  </si>
  <si>
    <t>Sampling Scale</t>
  </si>
  <si>
    <t>Native Forb Richness*</t>
  </si>
  <si>
    <t>Native Grass &amp; Grass-like Cover*</t>
  </si>
  <si>
    <t>Native Other Richness*</t>
  </si>
  <si>
    <t>% summed foliage cover</t>
  </si>
  <si>
    <t>%summed foliage cover</t>
  </si>
  <si>
    <t>*Species allocated to BAM growth forms as per https://www.lmbc.nsw.gov.au/bamcalc/app/assets/NativeSpeciesByGrowthFrom_PowerQuery.xlsx</t>
  </si>
  <si>
    <t>Call:</t>
  </si>
  <si>
    <t xml:space="preserve">Deviance Residuals: </t>
  </si>
  <si>
    <t xml:space="preserve">    Min       1Q   Median       3Q      Max  </t>
  </si>
  <si>
    <t>Coefficients:</t>
  </si>
  <si>
    <t>Signif. codes:  0 ‘***’ 0.001 ‘**’ 0.01 ‘*’ 0.05 ‘.’ 0.1 ‘ ’ 1</t>
  </si>
  <si>
    <t>(Dispersion parameter for binomial family taken to be 1)</t>
  </si>
  <si>
    <t>Waiting for profiling to be done...</t>
  </si>
  <si>
    <t xml:space="preserve">                   2.5 %      97.5 %</t>
  </si>
  <si>
    <t>(Intercept) -0.968739   0.192075  -5.044 4.57e-07 ***</t>
  </si>
  <si>
    <t>cForbR      -0.112361   0.024043  -4.673 2.96e-06 ***</t>
  </si>
  <si>
    <t xml:space="preserve">cOtherR     -0.419979   0.175590  -2.392 0.016765 *  </t>
  </si>
  <si>
    <t xml:space="preserve">cGrassC     -0.004537   0.002830  -1.603 0.108910    </t>
  </si>
  <si>
    <t xml:space="preserve">Epauc_PA1   -1.016627   0.311364  -3.265 0.001094 ** </t>
  </si>
  <si>
    <t>cHTW         0.023813   0.006654   3.579 0.000345 ***</t>
  </si>
  <si>
    <t>There were 50 or more warnings (use warnings() to see the first 50)</t>
  </si>
  <si>
    <t xml:space="preserve">     Min        1Q    Median        3Q       Max  </t>
  </si>
  <si>
    <t xml:space="preserve">(Intercept)   0.444021   0.135727   3.271  0.00107 ** </t>
  </si>
  <si>
    <t>cForbR        0.095944   0.017872   5.368 7.95e-08 ***</t>
  </si>
  <si>
    <t xml:space="preserve">cOtherR       0.390463   0.143114   2.728  0.00637 ** </t>
  </si>
  <si>
    <t xml:space="preserve">cGrassC       0.005177   0.002381   2.174  0.02971 *  </t>
  </si>
  <si>
    <t xml:space="preserve">cHTW         -0.015987   0.006976  -2.292  0.02193 *  </t>
  </si>
  <si>
    <t xml:space="preserve">cLarge_treeN  0.382218   0.128145   2.983  0.00286 ** </t>
  </si>
  <si>
    <t>Number of Fisher Scoring iterations: 4</t>
  </si>
  <si>
    <t>&gt; summary(m1.4a)</t>
  </si>
  <si>
    <t xml:space="preserve">glm(formula = w_pCEEC ~ Epauc_PA + logDistance + Logs_stumps + </t>
  </si>
  <si>
    <t xml:space="preserve">    cCharSpp, family = binomial(), data = weighted2, weights = Count.1)</t>
  </si>
  <si>
    <t xml:space="preserve">-1.87457  -0.32055   0.06148   0.37828   1.17303  </t>
  </si>
  <si>
    <t xml:space="preserve">(Intercept)   0.24930    0.56631   0.440 0.659779    </t>
  </si>
  <si>
    <t>Epauc_PA1     1.22016    0.35392   3.448 0.000566 ***</t>
  </si>
  <si>
    <t xml:space="preserve">logDistance  -0.23420    0.09807  -2.388 0.016939 *  </t>
  </si>
  <si>
    <t>Logs_stumps1  0.99265    0.29836   3.327 0.000878 ***</t>
  </si>
  <si>
    <t xml:space="preserve">cCharSpp      0.05031    0.01622   3.102 0.001925 ** </t>
  </si>
  <si>
    <t xml:space="preserve">    Null deviance: 133.701  on 89  degrees of freedom</t>
  </si>
  <si>
    <t>Residual deviance:  24.264  on 85  degrees of freedom</t>
  </si>
  <si>
    <t>AIC: 170.61</t>
  </si>
  <si>
    <t>&gt; confint(m1.4a)# 95% CI for the coefficients</t>
  </si>
  <si>
    <t>(Intercept)  -0.86800029  1.35998905</t>
  </si>
  <si>
    <t>Epauc_PA1     0.53582123  1.92721123</t>
  </si>
  <si>
    <t>logDistance  -0.42883766 -0.04303147</t>
  </si>
  <si>
    <t>Logs_stumps1  0.41100530  1.58310490</t>
  </si>
  <si>
    <t>cCharSpp      0.01875492  0.08250995</t>
  </si>
  <si>
    <t>Count species</t>
  </si>
  <si>
    <t>Count</t>
  </si>
  <si>
    <t>[1] 12.77778</t>
  </si>
  <si>
    <t>&gt; mean(weighted2$HTW)</t>
  </si>
  <si>
    <t>[1] 12.73889</t>
  </si>
  <si>
    <t>&gt; mean(weighted2$ForbR)</t>
  </si>
  <si>
    <t>&gt; mean(weighted2$Large_treeN)</t>
  </si>
  <si>
    <t>[1] 0.7111111</t>
  </si>
  <si>
    <t>&gt; mean(weighted2$OtherR)</t>
  </si>
  <si>
    <t>[1] 1.177778</t>
  </si>
  <si>
    <t>mean</t>
  </si>
  <si>
    <t>&gt; mean(weighted2$GrassC)</t>
  </si>
  <si>
    <t>[1] 70.55333</t>
  </si>
  <si>
    <t xml:space="preserve">    Null deviance: 396.70  on 99  degrees of freedom</t>
  </si>
  <si>
    <t>species</t>
  </si>
  <si>
    <r>
      <rPr>
        <i/>
        <sz val="12"/>
        <color theme="0"/>
        <rFont val="Calibri"/>
        <family val="2"/>
        <scheme val="minor"/>
      </rPr>
      <t>Eucalyptus pauciflora</t>
    </r>
    <r>
      <rPr>
        <sz val="12"/>
        <color theme="0"/>
        <rFont val="Calibri"/>
        <family val="2"/>
        <scheme val="minor"/>
      </rPr>
      <t xml:space="preserve"> present</t>
    </r>
  </si>
  <si>
    <t>P_low</t>
  </si>
  <si>
    <t>P_HCV</t>
  </si>
  <si>
    <t>BAM High Threat Weed list https://www.lmbc.nsw.gov.au/bamcalc/app/assets/HighThreatWeedsV2.xlsx</t>
  </si>
  <si>
    <t>N</t>
  </si>
  <si>
    <r>
      <t xml:space="preserve">Distance from edge of vegetation zone to nearest </t>
    </r>
    <r>
      <rPr>
        <i/>
        <sz val="11"/>
        <color theme="0"/>
        <rFont val="Calibri"/>
        <family val="2"/>
        <scheme val="minor"/>
      </rPr>
      <t>E. pauciflora</t>
    </r>
    <r>
      <rPr>
        <sz val="11"/>
        <color theme="0"/>
        <rFont val="Calibri"/>
        <family val="2"/>
        <scheme val="minor"/>
      </rPr>
      <t>?</t>
    </r>
  </si>
  <si>
    <t xml:space="preserve">glm(formula = CTGW/Obs ~ log(Epauc_cover + 1) + CharSpp + Non_eucR, </t>
  </si>
  <si>
    <t xml:space="preserve">    family = "binomial", data = ex1_sum, weights = Obs)</t>
  </si>
  <si>
    <t xml:space="preserve">-3.8153  -0.6835  -0.1146   0.7661   3.1309  </t>
  </si>
  <si>
    <t xml:space="preserve">                     Estimate Std. Error z value Pr(&gt;|z|)    </t>
  </si>
  <si>
    <t>(Intercept)          -2.45920    0.43001  -5.719 1.07e-08 ***</t>
  </si>
  <si>
    <t>log(Epauc_cover + 1)  1.72208    0.24721   6.966 3.26e-12 ***</t>
  </si>
  <si>
    <t>CharSpp               0.12538    0.02645   4.740 2.14e-06 ***</t>
  </si>
  <si>
    <t>Non_eucR             -0.92091    0.17891  -5.147 2.64e-07 ***</t>
  </si>
  <si>
    <t>Residual deviance: 151.09  on 96  degrees of freedom</t>
  </si>
  <si>
    <t>AIC: 202.08</t>
  </si>
  <si>
    <t>Number of Fisher Scoring iterations: 6</t>
  </si>
  <si>
    <t xml:space="preserve">                           2.5 %     97.5 %</t>
  </si>
  <si>
    <t>(Intercept)          -3.33639966 -1.6453499</t>
  </si>
  <si>
    <t>log(Epauc_cover + 1)  1.25394371  2.2215976</t>
  </si>
  <si>
    <t>CharSpp               0.07524297  0.1794674</t>
  </si>
  <si>
    <t>Non_eucR             -1.30336453 -0.5983686</t>
  </si>
  <si>
    <r>
      <t xml:space="preserve">Number of characteristic species* within vegetation zone (including </t>
    </r>
    <r>
      <rPr>
        <i/>
        <sz val="11"/>
        <color theme="0"/>
        <rFont val="Calibri"/>
        <family val="2"/>
        <scheme val="minor"/>
      </rPr>
      <t>E. pauciflora</t>
    </r>
    <r>
      <rPr>
        <sz val="11"/>
        <color theme="0"/>
        <rFont val="Calibri"/>
        <family val="2"/>
        <scheme val="minor"/>
      </rPr>
      <t>)</t>
    </r>
  </si>
  <si>
    <t>Number of non-characteristic tree species* within vegetation zone</t>
  </si>
  <si>
    <r>
      <t xml:space="preserve">% Foliage cover </t>
    </r>
    <r>
      <rPr>
        <i/>
        <sz val="11"/>
        <color theme="0"/>
        <rFont val="Calibri"/>
        <family val="2"/>
        <scheme val="minor"/>
      </rPr>
      <t>E. pauciflora</t>
    </r>
  </si>
  <si>
    <t>Number of characteristic species within vegetation zone</t>
  </si>
  <si>
    <t>Are stumps or logs present within the vegetation zone?</t>
  </si>
  <si>
    <t xml:space="preserve">glm(formula = CTGW/Obs ~ LogEpaucC + LogEpaucC_2 + CharSpp + </t>
  </si>
  <si>
    <t xml:space="preserve">    Non_eucR, family = "binomial", data = ex1_sum, weights = Obs)</t>
  </si>
  <si>
    <t xml:space="preserve">-3.8194  -0.5474  -0.0844   0.6745   2.5816  </t>
  </si>
  <si>
    <t xml:space="preserve">            Estimate Std. Error z value Pr(&gt;|z|)    </t>
  </si>
  <si>
    <t>(Intercept) -2.76911    0.47468  -5.834 5.42e-09 ***</t>
  </si>
  <si>
    <t>LogEpaucC    3.40019    0.39042   8.709  &lt; 2e-16 ***</t>
  </si>
  <si>
    <t>LogEpaucC_2 -0.72875    0.10831  -6.728 1.71e-11 ***</t>
  </si>
  <si>
    <t>CharSpp      0.12158    0.02891   4.205 2.61e-05 ***</t>
  </si>
  <si>
    <t>Non_eucR    -0.94157    0.20441  -4.606 4.10e-06 ***</t>
  </si>
  <si>
    <t>Residual deviance: 117.58  on 95  degrees of freedom</t>
  </si>
  <si>
    <t>AIC: 170.57</t>
  </si>
  <si>
    <t>*Characteristic species are those listed in part one of the determination.  For the purposes of this assessment it should be considered to include any species recorded in Part 1 of the Final Determination(s).  Non-characteristic tree species, are those species allocated to the tree growth form group and are not listed within part 1 of the Final Determination(s)</t>
  </si>
  <si>
    <t>Step 4b CTGW Assessment Tool IF Trees are Present</t>
  </si>
  <si>
    <t>Step 4a Assessment Tool IF Grassland or Secondary Grasslands</t>
  </si>
  <si>
    <t>Step 5 LOW CONDITION Assessment Tool</t>
  </si>
  <si>
    <r>
      <t xml:space="preserve">Estimate in metres from the edge of the vegetation zone to the nearest </t>
    </r>
    <r>
      <rPr>
        <i/>
        <sz val="11"/>
        <color theme="1"/>
        <rFont val="Calibri"/>
        <family val="2"/>
        <scheme val="minor"/>
      </rPr>
      <t>E. pauciflora</t>
    </r>
  </si>
  <si>
    <t xml:space="preserve">glm(formula = w_pCEEC ~ logDistance + cCharSpp + Logs_stumps, </t>
  </si>
  <si>
    <t xml:space="preserve">    family = binomial(), data = weighted2_s, weights = Count.1)</t>
  </si>
  <si>
    <t xml:space="preserve">-0.88636  -0.35233  -0.02212   0.32038   1.06890  </t>
  </si>
  <si>
    <t xml:space="preserve">             Estimate Std. Error z value Pr(&gt;|z|)   </t>
  </si>
  <si>
    <t xml:space="preserve">(Intercept)   0.74226    0.76062   0.976  0.32913   </t>
  </si>
  <si>
    <t xml:space="preserve">logDistance  -0.32583    0.13710  -2.377  0.01747 * </t>
  </si>
  <si>
    <t xml:space="preserve">cCharSpp      0.04161    0.02151   1.934  0.05311 . </t>
  </si>
  <si>
    <t>Logs_stumps1  0.93078    0.32639   2.852  0.00435 **</t>
  </si>
  <si>
    <t xml:space="preserve">    Null deviance: 30.749  on 56  degrees of freedom</t>
  </si>
  <si>
    <t>Residual deviance: 12.325  on 53  degrees of freedom</t>
  </si>
  <si>
    <t>AIC: 111.5</t>
  </si>
  <si>
    <t xml:space="preserve">                     2.5 %      97.5 %</t>
  </si>
  <si>
    <t>(Intercept)  -0.7505828214  2.25193437</t>
  </si>
  <si>
    <t>logDistance  -0.6018834466 -0.06104579</t>
  </si>
  <si>
    <t>cCharSpp     -0.0008054158  0.08396117</t>
  </si>
  <si>
    <t>Logs_stumps1  0.2931810478  1.57681878</t>
  </si>
  <si>
    <r>
      <rPr>
        <b/>
        <sz val="16"/>
        <color theme="1"/>
        <rFont val="Calibri"/>
        <family val="2"/>
        <scheme val="minor"/>
      </rPr>
      <t>INSTRUCTIONS:</t>
    </r>
    <r>
      <rPr>
        <sz val="16"/>
        <color theme="1"/>
        <rFont val="Calibri"/>
        <family val="2"/>
        <scheme val="minor"/>
      </rPr>
      <t xml:space="preserve">  Enter an estimate of the average foliage cover of </t>
    </r>
    <r>
      <rPr>
        <i/>
        <sz val="16"/>
        <color theme="1"/>
        <rFont val="Calibri"/>
        <family val="2"/>
        <scheme val="minor"/>
      </rPr>
      <t>Eucalyptus pauciflora</t>
    </r>
    <r>
      <rPr>
        <sz val="16"/>
        <color theme="1"/>
        <rFont val="Calibri"/>
        <family val="2"/>
        <scheme val="minor"/>
      </rPr>
      <t xml:space="preserve"> into cell B5.  Count the number of characteristic species within the vegetation zone and enter this value into cell B8.  Count the number of non-characteristic tree species within the vegetation zone and enter this value into cell B10. If the Vegetation Zone is found to potentially be the CTGW (possible, likely or highly likely) proceed to Low condition assessment</t>
    </r>
  </si>
  <si>
    <t>Y</t>
  </si>
  <si>
    <t>HCV</t>
  </si>
  <si>
    <r>
      <rPr>
        <b/>
        <sz val="16"/>
        <color theme="1"/>
        <rFont val="Calibri"/>
        <family val="2"/>
        <scheme val="minor"/>
      </rPr>
      <t>INSTRUCTIONS:</t>
    </r>
    <r>
      <rPr>
        <sz val="16"/>
        <color theme="1"/>
        <rFont val="Calibri"/>
        <family val="2"/>
        <scheme val="minor"/>
      </rPr>
      <t xml:space="preserve">  If stumps and/or logs are present within the vegetation zone, enter Y in cell B4.  If no stumps logs are present in the vegetation zone, enter N.  Measure the distance, in metres, from the edge of the vegetation zone to the nearest </t>
    </r>
    <r>
      <rPr>
        <i/>
        <sz val="16"/>
        <color theme="1"/>
        <rFont val="Calibri"/>
        <family val="2"/>
        <scheme val="minor"/>
      </rPr>
      <t>Eucalyptus pauciflora</t>
    </r>
    <r>
      <rPr>
        <sz val="16"/>
        <color theme="1"/>
        <rFont val="Calibri"/>
        <family val="2"/>
        <scheme val="minor"/>
      </rPr>
      <t xml:space="preserve"> in a similar landscape position and enter this value into B6.  Estimate the number of characteristic species within the vegetation zone and enter this value into cell B8.  If the Vegetation Zone is found to potentially be the CTGW (possible, likely or highly likely), then proceed to Low Condition Assessment.</t>
    </r>
  </si>
  <si>
    <t>INSTRUCTIONS:  Enter the average number of large trees within a 20m x 50m plot into cell B4.  If E. pauciflora is present within any of the 20m x 20m plots then enter Y in cell B6, otherwise enter N.  Allocate each native plant species to growth form as per the BAM growth form look-up table.  Enter the count of forb species into cell B8, the count of other species into cell B12 and the summed individual % foliage cover of native grasses into cell B10.  Sum the individual species foliage cover of High Threat Weeds (HTW) and enter this into cell B14</t>
  </si>
  <si>
    <t xml:space="preserve">See section 2.5 of the Field Assessment Guidelines for Monaro and Werriwa Cool Temperate Grassy Woodland CEECs  https://cms.environment.nsw.gov.au//topics/animals-and-plants/threatened-species/about-threatened-species/threatened-ecological-communities </t>
  </si>
  <si>
    <t xml:space="preserve">See section 2.5 of the Field Assessment Guidelines for Monaro and Werriwa Cool Temperate Grassy Woodland CEECs https://cms.environment.nsw.gov.au//topics/animals-and-plants/threatened-species/about-threatened-species/threatened-ecological-communities </t>
  </si>
  <si>
    <t xml:space="preserve">See section 2.6 of the Field Assessment Guidelines for Monaro and Werriwa Cool Temperate Grassy Woodland CEECs  https://cms.environment.nsw.gov.au//topics/animals-and-plants/threatened-species/about-threatened-species/threatened-ecological-communities </t>
  </si>
  <si>
    <t>DISCLAIMER: © State of New South Wales through Department of Planning, Industry and Environment 2019. The information contained in this publication is based on knowledge and understanding at the time of publishing (December 2019). However, because of advances in knowledge, users are reminded of the need to ensure that the information upon which they rely is up to date and to check the currency of the information with the appropriate officer of the Department of Planning, Industry and Environment or the user’s independent adviser.</t>
  </si>
  <si>
    <t xml:space="preserve">The Monaro &amp; Werriwa CTGW Assessment Spreadsheet Tool should be used in conjunction with an Advisory Layer indicating the potential extent of the two CEECs and the document titled  'Field Assessment Guidelines for Monaro and Werriwa Cool Temperate Grassy Woodland CEECs'. </t>
  </si>
  <si>
    <r>
      <t xml:space="preserve">CONTACT: If you have any questions about this excel tool, or for more information, please contact </t>
    </r>
    <r>
      <rPr>
        <b/>
        <sz val="11"/>
        <color theme="4"/>
        <rFont val="Calibri"/>
        <family val="2"/>
        <scheme val="minor"/>
      </rPr>
      <t xml:space="preserve">native.vegetation@environment.nsw.gov.au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</si>
</sst>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rgb="FF3F3F3F"/>
      <name val="Calibri"/>
      <family val="2"/>
      <scheme val="minor"/>
    </font>
    <font>
      <b/>
      <sz val="11"/>
      <color theme="1"/>
      <name val="Calibri"/>
      <family val="2"/>
      <scheme val="minor"/>
    </font>
    <font>
      <sz val="11"/>
      <color theme="0"/>
      <name val="Calibri"/>
      <family val="2"/>
      <scheme val="minor"/>
    </font>
    <font>
      <sz val="10"/>
      <color rgb="FF000000"/>
      <name val="Lucida Console"/>
      <family val="3"/>
    </font>
    <font>
      <sz val="10"/>
      <color rgb="FF0000FF"/>
      <name val="Lucida Console"/>
      <family val="3"/>
    </font>
    <font>
      <i/>
      <sz val="11"/>
      <color theme="1"/>
      <name val="Calibri"/>
      <family val="2"/>
      <scheme val="minor"/>
    </font>
    <font>
      <sz val="14"/>
      <color theme="1"/>
      <name val="Calibri"/>
      <family val="2"/>
      <scheme val="minor"/>
    </font>
    <font>
      <sz val="14"/>
      <color theme="0"/>
      <name val="Calibri"/>
      <family val="2"/>
      <scheme val="minor"/>
    </font>
    <font>
      <sz val="16"/>
      <color theme="1"/>
      <name val="Calibri"/>
      <family val="2"/>
      <scheme val="minor"/>
    </font>
    <font>
      <sz val="20"/>
      <color theme="0"/>
      <name val="Calibri"/>
      <family val="2"/>
      <scheme val="minor"/>
    </font>
    <font>
      <i/>
      <sz val="11"/>
      <color theme="0"/>
      <name val="Calibri"/>
      <family val="2"/>
      <scheme val="minor"/>
    </font>
    <font>
      <b/>
      <sz val="16"/>
      <color theme="1"/>
      <name val="Calibri"/>
      <family val="2"/>
      <scheme val="minor"/>
    </font>
    <font>
      <i/>
      <sz val="16"/>
      <color theme="1"/>
      <name val="Calibri"/>
      <family val="2"/>
      <scheme val="minor"/>
    </font>
    <font>
      <sz val="10"/>
      <color rgb="FFC5060B"/>
      <name val="Lucida Console"/>
      <family val="3"/>
    </font>
    <font>
      <sz val="10"/>
      <color theme="1"/>
      <name val="Lucida Console"/>
      <family val="3"/>
    </font>
    <font>
      <sz val="12"/>
      <color theme="1"/>
      <name val="Calibri"/>
      <family val="2"/>
      <scheme val="minor"/>
    </font>
    <font>
      <sz val="12"/>
      <color theme="0"/>
      <name val="Calibri"/>
      <family val="2"/>
      <scheme val="minor"/>
    </font>
    <font>
      <i/>
      <sz val="12"/>
      <color theme="0"/>
      <name val="Calibri"/>
      <family val="2"/>
      <scheme val="minor"/>
    </font>
    <font>
      <sz val="11"/>
      <color theme="1"/>
      <name val="Calibri"/>
      <family val="2"/>
      <scheme val="minor"/>
    </font>
    <font>
      <u/>
      <sz val="11"/>
      <color theme="10"/>
      <name val="Calibri"/>
      <family val="2"/>
      <scheme val="minor"/>
    </font>
    <font>
      <sz val="16"/>
      <color theme="0"/>
      <name val="Calibri"/>
      <family val="2"/>
      <scheme val="minor"/>
    </font>
    <font>
      <b/>
      <sz val="11"/>
      <color theme="4"/>
      <name val="Calibri"/>
      <family val="2"/>
      <scheme val="minor"/>
    </font>
    <font>
      <u/>
      <sz val="11"/>
      <color theme="4"/>
      <name val="Calibri"/>
      <family val="2"/>
      <scheme val="minor"/>
    </font>
  </fonts>
  <fills count="8">
    <fill>
      <patternFill patternType="none"/>
    </fill>
    <fill>
      <patternFill patternType="gray125"/>
    </fill>
    <fill>
      <patternFill patternType="solid">
        <fgColor rgb="FFF2F2F2"/>
      </patternFill>
    </fill>
    <fill>
      <patternFill patternType="solid">
        <fgColor theme="5"/>
      </patternFill>
    </fill>
    <fill>
      <patternFill patternType="solid">
        <fgColor theme="6"/>
      </patternFill>
    </fill>
    <fill>
      <patternFill patternType="solid">
        <fgColor theme="9"/>
      </patternFill>
    </fill>
    <fill>
      <patternFill patternType="solid">
        <fgColor rgb="FFFFFFFF"/>
        <bgColor indexed="64"/>
      </patternFill>
    </fill>
    <fill>
      <patternFill patternType="solid">
        <fgColor theme="9" tint="-0.249977111117893"/>
        <bgColor indexed="64"/>
      </patternFill>
    </fill>
  </fills>
  <borders count="17">
    <border>
      <left/>
      <right/>
      <top/>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0" fontId="1" fillId="2" borderId="1" applyNumberFormat="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20" fillId="0" borderId="0" applyNumberFormat="0" applyFill="0" applyBorder="0" applyAlignment="0" applyProtection="0"/>
  </cellStyleXfs>
  <cellXfs count="93">
    <xf numFmtId="0" fontId="0" fillId="0" borderId="0" xfId="0"/>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0" fillId="6" borderId="0" xfId="0" applyFill="1" applyAlignment="1">
      <alignment vertical="center"/>
    </xf>
    <xf numFmtId="0" fontId="5" fillId="6" borderId="0" xfId="0" applyFont="1" applyFill="1" applyAlignment="1">
      <alignment vertical="center"/>
    </xf>
    <xf numFmtId="0" fontId="4" fillId="6" borderId="0" xfId="0" applyFont="1" applyFill="1" applyAlignment="1">
      <alignment vertical="center"/>
    </xf>
    <xf numFmtId="0" fontId="7" fillId="0" borderId="0" xfId="0" applyFont="1" applyAlignment="1">
      <alignment horizontal="center" vertical="center"/>
    </xf>
    <xf numFmtId="0" fontId="0" fillId="0" borderId="6" xfId="0" applyBorder="1"/>
    <xf numFmtId="0" fontId="0" fillId="0" borderId="0" xfId="0" applyBorder="1"/>
    <xf numFmtId="0" fontId="0" fillId="0" borderId="7" xfId="0" applyBorder="1"/>
    <xf numFmtId="0" fontId="2" fillId="0" borderId="0" xfId="0" applyFont="1" applyBorder="1"/>
    <xf numFmtId="0" fontId="0" fillId="0" borderId="9" xfId="0" applyBorder="1"/>
    <xf numFmtId="0" fontId="0" fillId="0" borderId="10" xfId="0" applyBorder="1"/>
    <xf numFmtId="0" fontId="7" fillId="0" borderId="0" xfId="0" applyFont="1" applyBorder="1" applyAlignment="1">
      <alignment horizontal="center" vertical="center"/>
    </xf>
    <xf numFmtId="0" fontId="0" fillId="0" borderId="7" xfId="0" applyBorder="1" applyAlignment="1">
      <alignment vertical="center"/>
    </xf>
    <xf numFmtId="0" fontId="0" fillId="0" borderId="7" xfId="0" applyBorder="1" applyAlignment="1">
      <alignment horizontal="right" vertical="center"/>
    </xf>
    <xf numFmtId="0" fontId="10" fillId="0" borderId="0" xfId="3" applyFont="1" applyFill="1" applyBorder="1" applyAlignment="1">
      <alignment vertical="center" wrapText="1"/>
    </xf>
    <xf numFmtId="0" fontId="0" fillId="6" borderId="0" xfId="0" applyFill="1"/>
    <xf numFmtId="0" fontId="0" fillId="6" borderId="0" xfId="0" applyFill="1" applyAlignment="1">
      <alignment horizontal="left" vertical="center"/>
    </xf>
    <xf numFmtId="0" fontId="5" fillId="6" borderId="0" xfId="0" applyFont="1" applyFill="1" applyAlignment="1">
      <alignment horizontal="left" vertical="center"/>
    </xf>
    <xf numFmtId="0" fontId="4" fillId="6" borderId="0" xfId="0" applyFont="1" applyFill="1" applyAlignment="1">
      <alignment horizontal="left" vertical="center"/>
    </xf>
    <xf numFmtId="0" fontId="14" fillId="6" borderId="0" xfId="0" applyFont="1" applyFill="1" applyAlignment="1">
      <alignment horizontal="left" vertical="center"/>
    </xf>
    <xf numFmtId="0" fontId="4" fillId="6" borderId="0" xfId="0" applyFont="1" applyFill="1" applyAlignment="1">
      <alignment horizontal="left" vertical="top" wrapText="1"/>
    </xf>
    <xf numFmtId="0" fontId="15" fillId="6" borderId="0" xfId="0" applyFont="1" applyFill="1" applyAlignment="1">
      <alignment horizontal="left" vertical="top" wrapText="1"/>
    </xf>
    <xf numFmtId="0" fontId="2" fillId="0" borderId="0" xfId="0" applyFont="1" applyBorder="1" applyAlignment="1">
      <alignment vertical="center"/>
    </xf>
    <xf numFmtId="0" fontId="2" fillId="0" borderId="0" xfId="0" applyFont="1" applyBorder="1" applyAlignment="1">
      <alignment horizontal="right" vertical="center"/>
    </xf>
    <xf numFmtId="0" fontId="7" fillId="0" borderId="7" xfId="0" applyFont="1" applyBorder="1" applyAlignment="1">
      <alignment horizontal="center" vertical="center"/>
    </xf>
    <xf numFmtId="0" fontId="0" fillId="0" borderId="8" xfId="0" applyBorder="1"/>
    <xf numFmtId="0" fontId="12" fillId="0" borderId="0" xfId="0" applyFont="1" applyBorder="1" applyAlignment="1">
      <alignment horizontal="center" vertical="center"/>
    </xf>
    <xf numFmtId="0" fontId="0" fillId="0" borderId="0" xfId="0" applyBorder="1" applyAlignment="1">
      <alignment horizontal="left" vertical="center"/>
    </xf>
    <xf numFmtId="0" fontId="0" fillId="0" borderId="0" xfId="0" applyAlignment="1">
      <alignment horizontal="left" vertical="center"/>
    </xf>
    <xf numFmtId="0" fontId="10" fillId="0" borderId="6" xfId="3" applyFont="1" applyFill="1" applyBorder="1" applyAlignment="1">
      <alignment horizontal="center" vertical="center" wrapText="1"/>
    </xf>
    <xf numFmtId="0" fontId="10" fillId="0" borderId="0" xfId="3" applyFont="1" applyFill="1" applyBorder="1" applyAlignment="1">
      <alignment horizontal="center" vertical="center" wrapText="1"/>
    </xf>
    <xf numFmtId="0" fontId="10" fillId="0" borderId="7" xfId="3" applyFont="1" applyFill="1" applyBorder="1" applyAlignment="1">
      <alignment horizontal="center" vertical="center" wrapText="1"/>
    </xf>
    <xf numFmtId="0" fontId="3" fillId="3" borderId="6" xfId="2" applyBorder="1" applyAlignment="1" applyProtection="1">
      <alignment wrapText="1"/>
      <protection locked="0"/>
    </xf>
    <xf numFmtId="0" fontId="1" fillId="2" borderId="0" xfId="1" applyBorder="1" applyAlignment="1" applyProtection="1">
      <alignment horizontal="right" vertical="center"/>
      <protection locked="0"/>
    </xf>
    <xf numFmtId="0" fontId="0" fillId="0" borderId="6" xfId="0" applyBorder="1" applyProtection="1">
      <protection locked="0"/>
    </xf>
    <xf numFmtId="0" fontId="0" fillId="0" borderId="0" xfId="0" applyBorder="1" applyProtection="1">
      <protection locked="0"/>
    </xf>
    <xf numFmtId="0" fontId="3" fillId="3" borderId="6" xfId="2" applyBorder="1" applyAlignment="1" applyProtection="1">
      <alignment vertical="center" wrapText="1"/>
      <protection locked="0"/>
    </xf>
    <xf numFmtId="0" fontId="1" fillId="2" borderId="0" xfId="1" applyBorder="1" applyAlignment="1" applyProtection="1">
      <alignment vertical="center"/>
      <protection locked="0"/>
    </xf>
    <xf numFmtId="0" fontId="1" fillId="2" borderId="2" xfId="1" applyBorder="1" applyAlignment="1" applyProtection="1">
      <alignment horizontal="right" vertical="center"/>
      <protection locked="0"/>
    </xf>
    <xf numFmtId="0" fontId="17" fillId="3" borderId="6" xfId="2" applyFont="1" applyBorder="1" applyAlignment="1" applyProtection="1">
      <alignment wrapText="1"/>
      <protection locked="0"/>
    </xf>
    <xf numFmtId="0" fontId="16" fillId="0" borderId="6" xfId="0" applyFont="1" applyBorder="1" applyProtection="1">
      <protection locked="0"/>
    </xf>
    <xf numFmtId="0" fontId="17" fillId="3" borderId="6" xfId="2" applyFont="1" applyBorder="1" applyAlignment="1" applyProtection="1">
      <alignment horizontal="left" vertical="center" wrapText="1"/>
      <protection locked="0"/>
    </xf>
    <xf numFmtId="2" fontId="0" fillId="0" borderId="0" xfId="0" applyNumberFormat="1"/>
    <xf numFmtId="0" fontId="8" fillId="7" borderId="6" xfId="4" applyFont="1" applyFill="1" applyBorder="1" applyAlignment="1">
      <alignment horizontal="center" vertical="center"/>
    </xf>
    <xf numFmtId="0" fontId="0" fillId="0" borderId="0" xfId="0" applyBorder="1" applyAlignment="1">
      <alignment vertical="center"/>
    </xf>
    <xf numFmtId="0" fontId="19" fillId="0" borderId="0" xfId="0" applyFont="1"/>
    <xf numFmtId="0" fontId="19" fillId="6" borderId="0" xfId="0" applyFont="1" applyFill="1" applyAlignment="1">
      <alignment horizontal="left" vertical="center"/>
    </xf>
    <xf numFmtId="0" fontId="14" fillId="0" borderId="0" xfId="0" applyFont="1" applyAlignment="1">
      <alignment vertical="center"/>
    </xf>
    <xf numFmtId="0" fontId="10" fillId="4" borderId="13" xfId="3" applyFont="1" applyBorder="1" applyAlignment="1">
      <alignment horizontal="center" vertical="center" wrapText="1"/>
    </xf>
    <xf numFmtId="0" fontId="0" fillId="0" borderId="0" xfId="0" applyAlignment="1">
      <alignment wrapText="1"/>
    </xf>
    <xf numFmtId="0" fontId="0" fillId="0" borderId="6" xfId="0" applyBorder="1" applyAlignment="1">
      <alignment horizontal="left" vertical="center"/>
    </xf>
    <xf numFmtId="0" fontId="10" fillId="4" borderId="4" xfId="3" applyFont="1" applyBorder="1" applyAlignment="1">
      <alignment vertical="center" wrapText="1"/>
    </xf>
    <xf numFmtId="0" fontId="10" fillId="4" borderId="5" xfId="3" applyFont="1" applyBorder="1" applyAlignment="1">
      <alignment vertical="center" wrapText="1"/>
    </xf>
    <xf numFmtId="0" fontId="8" fillId="7" borderId="2" xfId="4" applyFont="1" applyFill="1" applyBorder="1" applyAlignment="1">
      <alignment horizontal="center" vertical="center" wrapText="1"/>
    </xf>
    <xf numFmtId="0" fontId="21" fillId="7" borderId="2" xfId="4" applyFont="1" applyFill="1" applyBorder="1" applyAlignment="1">
      <alignment horizontal="center" vertical="center"/>
    </xf>
    <xf numFmtId="0" fontId="23" fillId="0" borderId="14" xfId="5" applyFont="1" applyBorder="1" applyAlignment="1">
      <alignment vertical="top" wrapText="1"/>
    </xf>
    <xf numFmtId="0" fontId="0" fillId="0" borderId="15" xfId="0" applyBorder="1" applyAlignment="1">
      <alignment vertical="top" wrapText="1"/>
    </xf>
    <xf numFmtId="0" fontId="0" fillId="0" borderId="15" xfId="0" applyBorder="1" applyAlignment="1">
      <alignment wrapText="1"/>
    </xf>
    <xf numFmtId="0" fontId="0" fillId="0" borderId="15" xfId="0" applyBorder="1"/>
    <xf numFmtId="0" fontId="0" fillId="0" borderId="16" xfId="0" applyBorder="1"/>
    <xf numFmtId="0" fontId="20" fillId="0" borderId="7" xfId="5" applyFill="1" applyBorder="1" applyAlignment="1" applyProtection="1">
      <alignment wrapText="1"/>
      <protection locked="0"/>
    </xf>
    <xf numFmtId="0" fontId="10" fillId="4" borderId="3" xfId="3" applyFont="1" applyBorder="1" applyAlignment="1">
      <alignment horizontal="center" vertical="center" wrapText="1"/>
    </xf>
    <xf numFmtId="0" fontId="10" fillId="4" borderId="4" xfId="3" applyFont="1" applyBorder="1" applyAlignment="1">
      <alignment horizontal="center" vertical="center" wrapText="1"/>
    </xf>
    <xf numFmtId="0" fontId="0" fillId="0" borderId="0" xfId="0" applyBorder="1" applyAlignment="1">
      <alignment horizontal="center" wrapText="1"/>
    </xf>
    <xf numFmtId="0" fontId="0" fillId="0" borderId="7" xfId="0" applyBorder="1" applyAlignment="1">
      <alignment horizontal="center"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9" fillId="0" borderId="0" xfId="0" applyFont="1" applyAlignment="1">
      <alignment horizontal="left" vertical="center" wrapText="1"/>
    </xf>
    <xf numFmtId="0" fontId="20" fillId="0" borderId="6" xfId="5" applyFill="1" applyBorder="1" applyAlignment="1" applyProtection="1">
      <alignment horizontal="center" vertical="center" wrapText="1"/>
      <protection locked="0"/>
    </xf>
    <xf numFmtId="0" fontId="20" fillId="0" borderId="0" xfId="5" applyFill="1" applyBorder="1" applyAlignment="1" applyProtection="1">
      <alignment horizontal="center" vertical="center" wrapText="1"/>
      <protection locked="0"/>
    </xf>
    <xf numFmtId="0" fontId="20" fillId="0" borderId="7" xfId="5" applyFill="1" applyBorder="1" applyAlignment="1" applyProtection="1">
      <alignment horizontal="center" vertical="center" wrapText="1"/>
      <protection locked="0"/>
    </xf>
    <xf numFmtId="0" fontId="0" fillId="0" borderId="6" xfId="0" applyBorder="1" applyAlignment="1">
      <alignment horizontal="left" vertical="top" wrapText="1"/>
    </xf>
    <xf numFmtId="0" fontId="20" fillId="0" borderId="3" xfId="5" applyFill="1" applyBorder="1" applyAlignment="1" applyProtection="1">
      <alignment horizontal="center" vertical="center" wrapText="1"/>
      <protection locked="0"/>
    </xf>
    <xf numFmtId="0" fontId="20" fillId="0" borderId="4" xfId="5" applyFill="1" applyBorder="1" applyAlignment="1" applyProtection="1">
      <alignment horizontal="center" vertical="center" wrapText="1"/>
      <protection locked="0"/>
    </xf>
    <xf numFmtId="0" fontId="20" fillId="0" borderId="5" xfId="5" applyFill="1" applyBorder="1" applyAlignment="1" applyProtection="1">
      <alignment horizontal="center" vertical="center" wrapText="1"/>
      <protection locked="0"/>
    </xf>
    <xf numFmtId="0" fontId="0" fillId="0" borderId="6" xfId="0" applyBorder="1" applyAlignment="1">
      <alignment horizontal="left" vertical="center" wrapText="1"/>
    </xf>
    <xf numFmtId="0" fontId="0" fillId="0" borderId="0" xfId="0" applyBorder="1" applyAlignment="1">
      <alignment horizontal="left" vertical="center" wrapText="1"/>
    </xf>
    <xf numFmtId="0" fontId="0" fillId="0" borderId="7" xfId="0" applyBorder="1" applyAlignment="1">
      <alignment horizontal="left" vertical="center" wrapText="1"/>
    </xf>
    <xf numFmtId="0" fontId="9" fillId="0" borderId="8" xfId="0" applyFont="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0" fillId="4" borderId="11" xfId="3" applyFont="1" applyBorder="1" applyAlignment="1">
      <alignment horizontal="center" vertical="center" wrapText="1"/>
    </xf>
    <xf numFmtId="0" fontId="10" fillId="4" borderId="12" xfId="3" applyFont="1" applyBorder="1" applyAlignment="1">
      <alignment horizontal="center" vertical="center" wrapText="1"/>
    </xf>
    <xf numFmtId="0" fontId="20" fillId="0" borderId="6" xfId="5" applyBorder="1" applyAlignment="1" applyProtection="1">
      <alignment horizontal="left" vertical="top" wrapText="1"/>
      <protection locked="0"/>
    </xf>
    <xf numFmtId="0" fontId="20" fillId="0" borderId="0" xfId="5" applyBorder="1" applyAlignment="1" applyProtection="1">
      <alignment horizontal="left" vertical="top" wrapText="1"/>
      <protection locked="0"/>
    </xf>
    <xf numFmtId="0" fontId="20" fillId="0" borderId="7" xfId="5" applyBorder="1" applyAlignment="1" applyProtection="1">
      <alignment horizontal="left" vertical="top" wrapText="1"/>
      <protection locked="0"/>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2" fillId="0" borderId="0" xfId="0" applyFont="1" applyBorder="1" applyAlignment="1">
      <alignment horizontal="left" vertical="center"/>
    </xf>
  </cellXfs>
  <cellStyles count="6">
    <cellStyle name="Accent2" xfId="2" builtinId="33"/>
    <cellStyle name="Accent3" xfId="3" builtinId="37"/>
    <cellStyle name="Accent6" xfId="4" builtinId="49"/>
    <cellStyle name="Hyperlink" xfId="5" builtinId="8"/>
    <cellStyle name="Normal" xfId="0" builtinId="0"/>
    <cellStyle name="Output"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295275</xdr:colOff>
      <xdr:row>7</xdr:row>
      <xdr:rowOff>19050</xdr:rowOff>
    </xdr:from>
    <xdr:to>
      <xdr:col>0</xdr:col>
      <xdr:colOff>5238750</xdr:colOff>
      <xdr:row>14</xdr:row>
      <xdr:rowOff>145648</xdr:rowOff>
    </xdr:to>
    <xdr:pic>
      <xdr:nvPicPr>
        <xdr:cNvPr id="3" name="Picture 15" descr="cid:image001.jpg@01D52FEF.BDA6EBA0">
          <a:extLst>
            <a:ext uri="{FF2B5EF4-FFF2-40B4-BE49-F238E27FC236}">
              <a16:creationId xmlns:a16="http://schemas.microsoft.com/office/drawing/2014/main" id="{9B4EC867-3FF1-4F4C-9E7D-6803032FCF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886075"/>
          <a:ext cx="4943475" cy="1460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85725</xdr:colOff>
      <xdr:row>0</xdr:row>
      <xdr:rowOff>85725</xdr:rowOff>
    </xdr:from>
    <xdr:to>
      <xdr:col>5</xdr:col>
      <xdr:colOff>1733550</xdr:colOff>
      <xdr:row>0</xdr:row>
      <xdr:rowOff>752475</xdr:rowOff>
    </xdr:to>
    <xdr:pic>
      <xdr:nvPicPr>
        <xdr:cNvPr id="3" name="Picture 15" descr="cid:image001.jpg@01D52FEF.BDA6EBA0">
          <a:extLst>
            <a:ext uri="{FF2B5EF4-FFF2-40B4-BE49-F238E27FC236}">
              <a16:creationId xmlns:a16="http://schemas.microsoft.com/office/drawing/2014/main" id="{9330121D-F5C9-4208-8AD2-B19C2244B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1050" y="85725"/>
          <a:ext cx="22574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590550</xdr:colOff>
      <xdr:row>0</xdr:row>
      <xdr:rowOff>57150</xdr:rowOff>
    </xdr:from>
    <xdr:to>
      <xdr:col>2</xdr:col>
      <xdr:colOff>2847975</xdr:colOff>
      <xdr:row>0</xdr:row>
      <xdr:rowOff>723900</xdr:rowOff>
    </xdr:to>
    <xdr:pic>
      <xdr:nvPicPr>
        <xdr:cNvPr id="2" name="Picture 15" descr="cid:image001.jpg@01D52FEF.BDA6EBA0">
          <a:extLst>
            <a:ext uri="{FF2B5EF4-FFF2-40B4-BE49-F238E27FC236}">
              <a16:creationId xmlns:a16="http://schemas.microsoft.com/office/drawing/2014/main" id="{2EB38CBE-701B-4F82-ACA7-D0D2029D5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0050" y="57150"/>
          <a:ext cx="22574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352425</xdr:colOff>
      <xdr:row>0</xdr:row>
      <xdr:rowOff>95250</xdr:rowOff>
    </xdr:from>
    <xdr:to>
      <xdr:col>5</xdr:col>
      <xdr:colOff>1524000</xdr:colOff>
      <xdr:row>0</xdr:row>
      <xdr:rowOff>762000</xdr:rowOff>
    </xdr:to>
    <xdr:pic>
      <xdr:nvPicPr>
        <xdr:cNvPr id="3" name="Picture 15" descr="cid:image001.jpg@01D52FEF.BDA6EBA0">
          <a:extLst>
            <a:ext uri="{FF2B5EF4-FFF2-40B4-BE49-F238E27FC236}">
              <a16:creationId xmlns:a16="http://schemas.microsoft.com/office/drawing/2014/main" id="{B5957AF6-1BB0-44F4-86B3-93A7BE889F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95250"/>
          <a:ext cx="22574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ms.environment.nsw.gov.au/topics/animals-and-plants/threatened-species/about-threatened-species/threatened-ecological-communitie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ms.environment.nsw.gov.au/topics/animals-and-plants/threatened-species/about-threatened-species/threatened-ecological-communitie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ms.environment.nsw.gov.au/topics/animals-and-plants/threatened-species/about-threatened-species/threatened-ecological-communitie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lmbc.nsw.gov.au/bamcalc/app/assets/HighThreatWeedsV2.xlsx" TargetMode="External"/><Relationship Id="rId2" Type="http://schemas.openxmlformats.org/officeDocument/2006/relationships/hyperlink" Target="https://www.lmbc.nsw.gov.au/bamcalc/app/assets/NativeSpeciesByGrowthFrom_PowerQuery.xlsx" TargetMode="External"/><Relationship Id="rId1" Type="http://schemas.openxmlformats.org/officeDocument/2006/relationships/hyperlink" Target="https://cms.environment.nsw.gov.au/topics/animals-and-plants/threatened-species/about-threatened-species/threatened-ecological-communitie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E15B2-BB0C-4CA6-98B7-DF63D20A971A}">
  <dimension ref="A1:A16"/>
  <sheetViews>
    <sheetView tabSelected="1" workbookViewId="0">
      <selection activeCell="A4" sqref="A4"/>
    </sheetView>
  </sheetViews>
  <sheetFormatPr defaultRowHeight="15" x14ac:dyDescent="0.25"/>
  <cols>
    <col min="1" max="1" width="91" customWidth="1"/>
    <col min="5" max="5" width="9.28515625" customWidth="1"/>
  </cols>
  <sheetData>
    <row r="1" spans="1:1" ht="15.75" thickBot="1" x14ac:dyDescent="0.3"/>
    <row r="2" spans="1:1" ht="45" x14ac:dyDescent="0.25">
      <c r="A2" s="58" t="s">
        <v>143</v>
      </c>
    </row>
    <row r="3" spans="1:1" x14ac:dyDescent="0.25">
      <c r="A3" s="59"/>
    </row>
    <row r="4" spans="1:1" ht="30" x14ac:dyDescent="0.25">
      <c r="A4" s="59" t="s">
        <v>144</v>
      </c>
    </row>
    <row r="5" spans="1:1" x14ac:dyDescent="0.25">
      <c r="A5" s="59"/>
    </row>
    <row r="6" spans="1:1" ht="90" x14ac:dyDescent="0.25">
      <c r="A6" s="59" t="s">
        <v>142</v>
      </c>
    </row>
    <row r="7" spans="1:1" x14ac:dyDescent="0.25">
      <c r="A7" s="59"/>
    </row>
    <row r="8" spans="1:1" x14ac:dyDescent="0.25">
      <c r="A8" s="60"/>
    </row>
    <row r="9" spans="1:1" x14ac:dyDescent="0.25">
      <c r="A9" s="60"/>
    </row>
    <row r="10" spans="1:1" x14ac:dyDescent="0.25">
      <c r="A10" s="60"/>
    </row>
    <row r="11" spans="1:1" x14ac:dyDescent="0.25">
      <c r="A11" s="61"/>
    </row>
    <row r="12" spans="1:1" x14ac:dyDescent="0.25">
      <c r="A12" s="61"/>
    </row>
    <row r="13" spans="1:1" x14ac:dyDescent="0.25">
      <c r="A13" s="61"/>
    </row>
    <row r="14" spans="1:1" x14ac:dyDescent="0.25">
      <c r="A14" s="61"/>
    </row>
    <row r="15" spans="1:1" x14ac:dyDescent="0.25">
      <c r="A15" s="61"/>
    </row>
    <row r="16" spans="1:1" ht="15.75" thickBot="1" x14ac:dyDescent="0.3">
      <c r="A16" s="62"/>
    </row>
  </sheetData>
  <hyperlinks>
    <hyperlink ref="A2" r:id="rId1" display="These Guidelines Ecxel Tool should be used in conjunction with an Advisory Layer indicating the potential extent of the two CEECs and the document titled  'Field Assessment Guidelines for Monaro and Werriwa Cool Temperate Grassy Woodland CEECs'. " xr:uid="{A5DF2B5C-94ED-4A3B-8FAF-B57A6EEED406}"/>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F7C10-38AA-4132-8519-D8FBE0892587}">
  <sheetPr>
    <pageSetUpPr fitToPage="1"/>
  </sheetPr>
  <dimension ref="A1:Z43"/>
  <sheetViews>
    <sheetView workbookViewId="0">
      <selection activeCell="A2" sqref="A2:F2"/>
    </sheetView>
  </sheetViews>
  <sheetFormatPr defaultRowHeight="15" x14ac:dyDescent="0.25"/>
  <cols>
    <col min="1" max="1" width="38.85546875" customWidth="1"/>
    <col min="3" max="3" width="10.42578125" customWidth="1"/>
    <col min="6" max="6" width="27.42578125" customWidth="1"/>
    <col min="7" max="24" width="8.7109375" hidden="1" customWidth="1"/>
    <col min="25" max="26" width="9.140625" hidden="1" customWidth="1"/>
    <col min="27" max="36" width="0" hidden="1" customWidth="1"/>
  </cols>
  <sheetData>
    <row r="1" spans="1:25" ht="69" customHeight="1" x14ac:dyDescent="0.25">
      <c r="A1" s="64" t="s">
        <v>115</v>
      </c>
      <c r="B1" s="65"/>
      <c r="C1" s="65"/>
      <c r="D1" s="54"/>
      <c r="E1" s="54"/>
      <c r="F1" s="55"/>
      <c r="N1" s="20" t="s">
        <v>42</v>
      </c>
    </row>
    <row r="2" spans="1:25" s="48" customFormat="1" ht="56.25" customHeight="1" x14ac:dyDescent="0.25">
      <c r="A2" s="71" t="s">
        <v>140</v>
      </c>
      <c r="B2" s="72"/>
      <c r="C2" s="72"/>
      <c r="D2" s="72"/>
      <c r="E2" s="72"/>
      <c r="F2" s="73"/>
      <c r="N2" s="49"/>
    </row>
    <row r="3" spans="1:25" x14ac:dyDescent="0.25">
      <c r="A3" s="8"/>
      <c r="B3" s="9"/>
      <c r="C3" s="9"/>
      <c r="D3" s="9"/>
      <c r="E3" s="9"/>
      <c r="F3" s="10"/>
      <c r="G3">
        <f>0.2493+0+IF($B$4="Y",0.99265,0)+-0.2342*LN($B$6+1)+0.05031*($B$8-12.77778)</f>
        <v>-0.54375991509042121</v>
      </c>
      <c r="H3">
        <f>EXP($G$3)/(1+EXP($G$3))</f>
        <v>0.36731336448196511</v>
      </c>
      <c r="N3" s="21" t="s">
        <v>19</v>
      </c>
      <c r="Y3" s="2" t="s">
        <v>19</v>
      </c>
    </row>
    <row r="4" spans="1:25" ht="30" x14ac:dyDescent="0.25">
      <c r="A4" s="35" t="s">
        <v>101</v>
      </c>
      <c r="B4" s="36" t="s">
        <v>79</v>
      </c>
      <c r="C4" s="25" t="s">
        <v>3</v>
      </c>
      <c r="D4" s="66"/>
      <c r="E4" s="66"/>
      <c r="F4" s="67"/>
      <c r="G4">
        <f>0.74226+IF($B$4="Y",0.93078,0)+-0.32583*LN($B$6+1)+0.04161*($B$8-12.77778)</f>
        <v>-0.36738947663739524</v>
      </c>
      <c r="H4">
        <f>EXP($G$4)/(1+EXP($G$4))</f>
        <v>0.40917196632972191</v>
      </c>
      <c r="N4" s="21" t="s">
        <v>43</v>
      </c>
      <c r="Y4" s="2" t="s">
        <v>118</v>
      </c>
    </row>
    <row r="5" spans="1:25" ht="21" customHeight="1" x14ac:dyDescent="0.25">
      <c r="A5" s="37"/>
      <c r="B5" s="38"/>
      <c r="C5" s="9"/>
      <c r="D5" s="9"/>
      <c r="E5" s="9"/>
      <c r="F5" s="10"/>
      <c r="N5" s="21" t="s">
        <v>44</v>
      </c>
      <c r="Y5" s="2" t="s">
        <v>119</v>
      </c>
    </row>
    <row r="6" spans="1:25" ht="30" x14ac:dyDescent="0.25">
      <c r="A6" s="39" t="s">
        <v>80</v>
      </c>
      <c r="B6" s="40">
        <v>30</v>
      </c>
      <c r="C6" s="25" t="s">
        <v>5</v>
      </c>
      <c r="D6" s="68" t="s">
        <v>117</v>
      </c>
      <c r="E6" s="68"/>
      <c r="F6" s="69"/>
      <c r="N6" s="19"/>
      <c r="Y6" s="1"/>
    </row>
    <row r="7" spans="1:25" x14ac:dyDescent="0.25">
      <c r="A7" s="37"/>
      <c r="B7" s="38"/>
      <c r="C7" s="9"/>
      <c r="D7" s="9"/>
      <c r="E7" s="9"/>
      <c r="F7" s="10"/>
      <c r="L7" s="2"/>
      <c r="N7" s="21" t="s">
        <v>20</v>
      </c>
      <c r="Y7" s="2" t="s">
        <v>20</v>
      </c>
    </row>
    <row r="8" spans="1:25" ht="30" x14ac:dyDescent="0.25">
      <c r="A8" s="39" t="s">
        <v>100</v>
      </c>
      <c r="B8" s="36">
        <v>13</v>
      </c>
      <c r="C8" s="26" t="s">
        <v>74</v>
      </c>
      <c r="D8" s="66" t="s">
        <v>11</v>
      </c>
      <c r="E8" s="66"/>
      <c r="F8" s="67"/>
      <c r="N8" s="21" t="s">
        <v>34</v>
      </c>
      <c r="Y8" s="2" t="s">
        <v>34</v>
      </c>
    </row>
    <row r="9" spans="1:25" ht="18.75" customHeight="1" x14ac:dyDescent="0.25">
      <c r="A9" s="8"/>
      <c r="B9" s="9"/>
      <c r="C9" s="9"/>
      <c r="D9" s="9"/>
      <c r="E9" s="9"/>
      <c r="F9" s="10"/>
      <c r="N9" s="21" t="s">
        <v>45</v>
      </c>
      <c r="Y9" s="2" t="s">
        <v>120</v>
      </c>
    </row>
    <row r="10" spans="1:25" x14ac:dyDescent="0.25">
      <c r="A10" s="8"/>
      <c r="B10" s="9"/>
      <c r="C10" s="9"/>
      <c r="D10" s="9"/>
      <c r="E10" s="9"/>
      <c r="F10" s="10"/>
      <c r="N10" s="19"/>
      <c r="Y10" s="1"/>
    </row>
    <row r="11" spans="1:25" ht="16.5" customHeight="1" thickBot="1" x14ac:dyDescent="0.3">
      <c r="A11" s="8"/>
      <c r="B11" s="9"/>
      <c r="C11" s="9"/>
      <c r="D11" s="9"/>
      <c r="E11" s="9"/>
      <c r="F11" s="10"/>
      <c r="N11" s="21" t="s">
        <v>22</v>
      </c>
      <c r="Y11" s="2" t="s">
        <v>22</v>
      </c>
    </row>
    <row r="12" spans="1:25" ht="21.75" thickBot="1" x14ac:dyDescent="0.3">
      <c r="A12" s="57" t="str">
        <f>IF(H4&gt;0.75,"HIGHLY LIKELY  CTGW CEEC",IF(H4&gt;0.5,"LIKELY  CTGW CEEC",IF(H4&gt;0.45,"POSSIBLE CTGW CEEC",IF(AND(B4="N",H4&gt;0.4),"POSSIBLE CTGW CEEC","UNLIKELY CTGW CEEC"))))</f>
        <v>POSSIBLE CTGW CEEC</v>
      </c>
      <c r="B12" s="14"/>
      <c r="C12" s="14"/>
      <c r="D12" s="29"/>
      <c r="E12" s="14"/>
      <c r="F12" s="27"/>
      <c r="N12" s="21" t="s">
        <v>0</v>
      </c>
      <c r="Y12" s="2" t="s">
        <v>121</v>
      </c>
    </row>
    <row r="13" spans="1:25" s="7" customFormat="1" ht="21" customHeight="1" x14ac:dyDescent="0.25">
      <c r="A13" s="8"/>
      <c r="B13" s="9"/>
      <c r="C13" s="9"/>
      <c r="D13" s="9"/>
      <c r="E13" s="9"/>
      <c r="F13" s="10"/>
      <c r="N13" s="21" t="s">
        <v>46</v>
      </c>
      <c r="Y13" s="2" t="s">
        <v>122</v>
      </c>
    </row>
    <row r="14" spans="1:25" ht="15.75" thickBot="1" x14ac:dyDescent="0.3">
      <c r="A14" s="28"/>
      <c r="B14" s="12"/>
      <c r="C14" s="12"/>
      <c r="D14" s="12"/>
      <c r="E14" s="12"/>
      <c r="F14" s="13"/>
      <c r="N14" s="21" t="s">
        <v>47</v>
      </c>
      <c r="Y14" s="2" t="s">
        <v>123</v>
      </c>
    </row>
    <row r="15" spans="1:25" x14ac:dyDescent="0.25">
      <c r="N15" s="21" t="s">
        <v>48</v>
      </c>
      <c r="Y15" s="2" t="s">
        <v>124</v>
      </c>
    </row>
    <row r="16" spans="1:25" ht="22.5" customHeight="1" x14ac:dyDescent="0.25">
      <c r="N16" s="21" t="s">
        <v>49</v>
      </c>
      <c r="Y16" s="2" t="s">
        <v>125</v>
      </c>
    </row>
    <row r="17" spans="1:25" ht="175.5" customHeight="1" x14ac:dyDescent="0.25">
      <c r="A17" s="70" t="s">
        <v>137</v>
      </c>
      <c r="B17" s="70"/>
      <c r="C17" s="70"/>
      <c r="D17" s="70"/>
      <c r="E17" s="70"/>
      <c r="F17" s="70"/>
      <c r="N17" s="21" t="s">
        <v>50</v>
      </c>
      <c r="V17" t="s">
        <v>70</v>
      </c>
      <c r="W17" t="s">
        <v>62</v>
      </c>
      <c r="Y17" s="2" t="s">
        <v>1</v>
      </c>
    </row>
    <row r="18" spans="1:25" x14ac:dyDescent="0.25">
      <c r="N18" s="21" t="s">
        <v>1</v>
      </c>
      <c r="Y18" s="2" t="s">
        <v>23</v>
      </c>
    </row>
    <row r="19" spans="1:25" x14ac:dyDescent="0.25">
      <c r="N19" s="21" t="s">
        <v>23</v>
      </c>
      <c r="Y19" s="1"/>
    </row>
    <row r="20" spans="1:25" x14ac:dyDescent="0.25">
      <c r="N20" s="19"/>
      <c r="Y20" s="2" t="s">
        <v>24</v>
      </c>
    </row>
    <row r="21" spans="1:25" x14ac:dyDescent="0.25">
      <c r="N21" s="21" t="s">
        <v>24</v>
      </c>
      <c r="Y21" s="1"/>
    </row>
    <row r="22" spans="1:25" x14ac:dyDescent="0.25">
      <c r="N22" s="19"/>
      <c r="Y22" s="2" t="s">
        <v>126</v>
      </c>
    </row>
    <row r="23" spans="1:25" x14ac:dyDescent="0.25">
      <c r="N23" s="21" t="s">
        <v>51</v>
      </c>
      <c r="Y23" s="2" t="s">
        <v>127</v>
      </c>
    </row>
    <row r="24" spans="1:25" x14ac:dyDescent="0.25">
      <c r="N24" s="21" t="s">
        <v>52</v>
      </c>
      <c r="Y24" s="2" t="s">
        <v>128</v>
      </c>
    </row>
    <row r="25" spans="1:25" x14ac:dyDescent="0.25">
      <c r="N25" s="21" t="s">
        <v>53</v>
      </c>
      <c r="Y25" s="4"/>
    </row>
    <row r="26" spans="1:25" x14ac:dyDescent="0.25">
      <c r="N26" s="19"/>
      <c r="Y26" s="6" t="s">
        <v>41</v>
      </c>
    </row>
    <row r="27" spans="1:25" x14ac:dyDescent="0.25">
      <c r="N27" s="21" t="s">
        <v>41</v>
      </c>
    </row>
    <row r="28" spans="1:25" x14ac:dyDescent="0.25">
      <c r="N28" s="19"/>
    </row>
    <row r="29" spans="1:25" x14ac:dyDescent="0.25">
      <c r="N29" s="20" t="s">
        <v>54</v>
      </c>
    </row>
    <row r="30" spans="1:25" x14ac:dyDescent="0.25">
      <c r="N30" s="22" t="s">
        <v>25</v>
      </c>
      <c r="Y30" s="50" t="s">
        <v>25</v>
      </c>
    </row>
    <row r="31" spans="1:25" x14ac:dyDescent="0.25">
      <c r="N31" s="21" t="s">
        <v>26</v>
      </c>
      <c r="Y31" s="2" t="s">
        <v>129</v>
      </c>
    </row>
    <row r="32" spans="1:25" x14ac:dyDescent="0.25">
      <c r="N32" s="21" t="s">
        <v>55</v>
      </c>
      <c r="Y32" s="2" t="s">
        <v>130</v>
      </c>
    </row>
    <row r="33" spans="14:25" x14ac:dyDescent="0.25">
      <c r="N33" s="21" t="s">
        <v>56</v>
      </c>
      <c r="Y33" s="2" t="s">
        <v>131</v>
      </c>
    </row>
    <row r="34" spans="14:25" x14ac:dyDescent="0.25">
      <c r="N34" s="21" t="s">
        <v>57</v>
      </c>
      <c r="Y34" s="2" t="s">
        <v>132</v>
      </c>
    </row>
    <row r="35" spans="14:25" x14ac:dyDescent="0.25">
      <c r="N35" s="21" t="s">
        <v>58</v>
      </c>
      <c r="Y35" s="6" t="s">
        <v>133</v>
      </c>
    </row>
    <row r="36" spans="14:25" x14ac:dyDescent="0.25">
      <c r="N36" s="21" t="s">
        <v>59</v>
      </c>
    </row>
    <row r="37" spans="14:25" x14ac:dyDescent="0.25">
      <c r="N37" s="22" t="s">
        <v>33</v>
      </c>
    </row>
    <row r="38" spans="14:25" x14ac:dyDescent="0.25">
      <c r="N38" s="23"/>
    </row>
    <row r="39" spans="14:25" x14ac:dyDescent="0.25">
      <c r="N39" s="24"/>
    </row>
    <row r="40" spans="14:25" x14ac:dyDescent="0.25">
      <c r="N40" s="18"/>
    </row>
    <row r="41" spans="14:25" x14ac:dyDescent="0.25">
      <c r="N41" s="6"/>
    </row>
    <row r="42" spans="14:25" x14ac:dyDescent="0.25">
      <c r="N42" s="6"/>
    </row>
    <row r="43" spans="14:25" x14ac:dyDescent="0.25">
      <c r="N43" s="6"/>
    </row>
  </sheetData>
  <sheetProtection password="CA3F" sheet="1" objects="1" scenarios="1" selectLockedCells="1"/>
  <mergeCells count="6">
    <mergeCell ref="A1:C1"/>
    <mergeCell ref="D8:F8"/>
    <mergeCell ref="D4:F4"/>
    <mergeCell ref="D6:F6"/>
    <mergeCell ref="A17:F17"/>
    <mergeCell ref="A2:F2"/>
  </mergeCells>
  <hyperlinks>
    <hyperlink ref="A2:F2" r:id="rId1" display="See section 2.5 of the Field Assessment Guidelines for Monaro and Werriwa Cool Temperate Grassy Woodland CEECs https://cms.environment.nsw.gov.au//topics/animals-and-plants/threatened-species/about-threatened-species/threatened-ecological-communities " xr:uid="{A5467DAE-2451-426A-9CCA-E78CB78F45E4}"/>
  </hyperlinks>
  <pageMargins left="0.7" right="0.7" top="0.75" bottom="0.75" header="0.3" footer="0.3"/>
  <pageSetup paperSize="9" scale="8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0224F-8F63-4136-A732-62AF68EE514A}">
  <dimension ref="A1:AA30"/>
  <sheetViews>
    <sheetView workbookViewId="0">
      <selection activeCell="A2" sqref="A2:C2"/>
    </sheetView>
  </sheetViews>
  <sheetFormatPr defaultRowHeight="15" x14ac:dyDescent="0.25"/>
  <cols>
    <col min="1" max="1" width="46.5703125" customWidth="1"/>
    <col min="2" max="2" width="7.7109375" customWidth="1"/>
    <col min="3" max="3" width="50.85546875" customWidth="1"/>
    <col min="4" max="4" width="0" hidden="1" customWidth="1"/>
    <col min="5" max="5" width="9.140625" hidden="1" customWidth="1"/>
    <col min="6" max="16" width="8.7109375" hidden="1" customWidth="1"/>
    <col min="17" max="27" width="9.140625" hidden="1" customWidth="1"/>
    <col min="28" max="39" width="0" hidden="1" customWidth="1"/>
  </cols>
  <sheetData>
    <row r="1" spans="1:19" ht="60.95" customHeight="1" thickBot="1" x14ac:dyDescent="0.3">
      <c r="A1" s="84" t="s">
        <v>114</v>
      </c>
      <c r="B1" s="85"/>
      <c r="C1" s="51"/>
      <c r="D1" s="17"/>
      <c r="E1" s="17"/>
      <c r="F1" s="17"/>
      <c r="I1" s="2" t="s">
        <v>19</v>
      </c>
      <c r="S1" s="2" t="s">
        <v>19</v>
      </c>
    </row>
    <row r="2" spans="1:19" ht="66" customHeight="1" x14ac:dyDescent="0.25">
      <c r="A2" s="75" t="s">
        <v>139</v>
      </c>
      <c r="B2" s="76"/>
      <c r="C2" s="77"/>
      <c r="D2" s="9"/>
      <c r="E2" s="9"/>
      <c r="F2" s="9"/>
      <c r="I2" s="2" t="s">
        <v>81</v>
      </c>
      <c r="S2" s="2" t="s">
        <v>102</v>
      </c>
    </row>
    <row r="3" spans="1:19" ht="23.25" customHeight="1" x14ac:dyDescent="0.25">
      <c r="A3" s="32"/>
      <c r="B3" s="33"/>
      <c r="C3" s="34"/>
      <c r="D3" s="9"/>
      <c r="E3" s="9"/>
      <c r="F3" s="9"/>
      <c r="I3" s="2" t="s">
        <v>82</v>
      </c>
      <c r="S3" s="2" t="s">
        <v>103</v>
      </c>
    </row>
    <row r="4" spans="1:19" ht="15.75" thickBot="1" x14ac:dyDescent="0.3">
      <c r="A4" s="8"/>
      <c r="B4" s="9"/>
      <c r="C4" s="10"/>
      <c r="D4" s="9"/>
      <c r="E4" s="9"/>
      <c r="F4" s="9"/>
      <c r="I4" s="1"/>
      <c r="S4" s="1"/>
    </row>
    <row r="5" spans="1:19" ht="28.5" customHeight="1" thickBot="1" x14ac:dyDescent="0.3">
      <c r="A5" s="35" t="s">
        <v>99</v>
      </c>
      <c r="B5" s="41">
        <v>0.5</v>
      </c>
      <c r="C5" s="15"/>
      <c r="D5" s="9"/>
      <c r="E5" s="9"/>
      <c r="F5" s="9">
        <f>EXP(-2.4592+1.72208*LN(B$5+1)+0.12538*B$8-0.92091*B$10)/(1+EXP(-2.4592+1.72208*LN(B$5+1)+0.12538*B$8-0.92091*B$10))</f>
        <v>0.73054774071209783</v>
      </c>
      <c r="I5" s="2" t="s">
        <v>20</v>
      </c>
      <c r="S5" s="2" t="s">
        <v>20</v>
      </c>
    </row>
    <row r="6" spans="1:19" ht="12" customHeight="1" x14ac:dyDescent="0.25">
      <c r="A6" s="37"/>
      <c r="B6" s="38"/>
      <c r="C6" s="10"/>
      <c r="D6" s="9"/>
      <c r="E6" s="9"/>
      <c r="F6" s="9"/>
      <c r="I6" s="2" t="s">
        <v>21</v>
      </c>
      <c r="S6" s="2" t="s">
        <v>21</v>
      </c>
    </row>
    <row r="7" spans="1:19" ht="15" customHeight="1" thickBot="1" x14ac:dyDescent="0.3">
      <c r="A7" s="37"/>
      <c r="B7" s="38"/>
      <c r="C7" s="10"/>
      <c r="D7" s="9"/>
      <c r="E7" s="9"/>
      <c r="F7" s="9">
        <f>EXP(-2.76911+3.40019*LN(B$5+1)+-0.72875*(LN(B$5+1))^2+0.12158*B$8-0.94157*B$10)/(1+EXP(-2.76911+3.40019*LN(B$5+1)+-0.72875*(LN(B$5+1))^2+0.12158*B$8-0.94157*B$10))</f>
        <v>0.76214951385163598</v>
      </c>
      <c r="I7" s="2" t="s">
        <v>83</v>
      </c>
      <c r="S7" s="2" t="s">
        <v>104</v>
      </c>
    </row>
    <row r="8" spans="1:19" ht="51" customHeight="1" thickBot="1" x14ac:dyDescent="0.3">
      <c r="A8" s="35" t="s">
        <v>97</v>
      </c>
      <c r="B8" s="41">
        <v>22</v>
      </c>
      <c r="C8" s="16"/>
      <c r="D8" s="9"/>
      <c r="E8" s="9"/>
      <c r="F8" s="9"/>
      <c r="I8" s="1"/>
      <c r="S8" s="1"/>
    </row>
    <row r="9" spans="1:19" ht="15.75" thickBot="1" x14ac:dyDescent="0.3">
      <c r="A9" s="8"/>
      <c r="B9" s="9"/>
      <c r="C9" s="10"/>
      <c r="D9" s="9"/>
      <c r="E9" s="9"/>
      <c r="F9" s="9"/>
      <c r="I9" s="2" t="s">
        <v>22</v>
      </c>
      <c r="S9" s="2" t="s">
        <v>22</v>
      </c>
    </row>
    <row r="10" spans="1:19" ht="30.75" thickBot="1" x14ac:dyDescent="0.3">
      <c r="A10" s="35" t="s">
        <v>98</v>
      </c>
      <c r="B10" s="41">
        <v>0</v>
      </c>
      <c r="C10" s="10"/>
      <c r="D10" s="14"/>
      <c r="E10" s="14"/>
      <c r="F10" s="14"/>
      <c r="I10" s="2" t="s">
        <v>84</v>
      </c>
      <c r="S10" s="2" t="s">
        <v>105</v>
      </c>
    </row>
    <row r="11" spans="1:19" x14ac:dyDescent="0.25">
      <c r="A11" s="8"/>
      <c r="B11" s="9"/>
      <c r="C11" s="10"/>
      <c r="I11" s="2" t="s">
        <v>85</v>
      </c>
      <c r="S11" s="2" t="s">
        <v>106</v>
      </c>
    </row>
    <row r="12" spans="1:19" ht="18.75" x14ac:dyDescent="0.25">
      <c r="A12" s="46" t="str">
        <f>IF(F7&gt;0.75, "HIGHLY LIKELY CEEC CTGW", IF(F7&gt;0.5,"LIKELY CEEC CTGW",IF(F7&gt;=0.45,"POSSIBLE CEEC CTGW", "Unlikely CEEC CTGW")))</f>
        <v>HIGHLY LIKELY CEEC CTGW</v>
      </c>
      <c r="B12" s="14"/>
      <c r="C12" s="10"/>
      <c r="I12" s="2" t="s">
        <v>86</v>
      </c>
      <c r="S12" s="2" t="s">
        <v>107</v>
      </c>
    </row>
    <row r="13" spans="1:19" ht="18.75" customHeight="1" x14ac:dyDescent="0.25">
      <c r="A13" s="78"/>
      <c r="B13" s="79"/>
      <c r="C13" s="80"/>
      <c r="I13" s="2" t="s">
        <v>87</v>
      </c>
      <c r="S13" s="2" t="s">
        <v>108</v>
      </c>
    </row>
    <row r="14" spans="1:19" x14ac:dyDescent="0.25">
      <c r="A14" s="8"/>
      <c r="B14" s="9"/>
      <c r="C14" s="10"/>
      <c r="I14" s="2" t="s">
        <v>88</v>
      </c>
      <c r="S14" s="2" t="s">
        <v>109</v>
      </c>
    </row>
    <row r="15" spans="1:19" ht="54.75" customHeight="1" x14ac:dyDescent="0.25">
      <c r="A15" s="74" t="s">
        <v>113</v>
      </c>
      <c r="B15" s="68"/>
      <c r="C15" s="69"/>
      <c r="I15" s="2" t="s">
        <v>1</v>
      </c>
      <c r="S15" s="2" t="s">
        <v>110</v>
      </c>
    </row>
    <row r="16" spans="1:19" ht="15.75" thickBot="1" x14ac:dyDescent="0.3">
      <c r="A16" s="28"/>
      <c r="B16" s="12"/>
      <c r="C16" s="13"/>
      <c r="I16" s="2" t="s">
        <v>23</v>
      </c>
      <c r="S16" s="2" t="s">
        <v>1</v>
      </c>
    </row>
    <row r="17" spans="1:19" ht="200.25" customHeight="1" thickBot="1" x14ac:dyDescent="0.3">
      <c r="A17" s="81" t="s">
        <v>134</v>
      </c>
      <c r="B17" s="82"/>
      <c r="C17" s="83"/>
      <c r="I17" s="1"/>
      <c r="S17" s="2" t="s">
        <v>23</v>
      </c>
    </row>
    <row r="18" spans="1:19" x14ac:dyDescent="0.25">
      <c r="I18" s="2" t="s">
        <v>24</v>
      </c>
      <c r="S18" s="1"/>
    </row>
    <row r="19" spans="1:19" x14ac:dyDescent="0.25">
      <c r="I19" s="1"/>
      <c r="S19" s="2" t="s">
        <v>24</v>
      </c>
    </row>
    <row r="20" spans="1:19" x14ac:dyDescent="0.25">
      <c r="I20" s="2" t="s">
        <v>73</v>
      </c>
      <c r="S20" s="1"/>
    </row>
    <row r="21" spans="1:19" x14ac:dyDescent="0.25">
      <c r="I21" s="2" t="s">
        <v>89</v>
      </c>
      <c r="S21" s="2" t="s">
        <v>73</v>
      </c>
    </row>
    <row r="22" spans="1:19" x14ac:dyDescent="0.25">
      <c r="I22" s="2" t="s">
        <v>90</v>
      </c>
      <c r="S22" s="2" t="s">
        <v>111</v>
      </c>
    </row>
    <row r="23" spans="1:19" x14ac:dyDescent="0.25">
      <c r="I23" s="4"/>
      <c r="S23" s="2" t="s">
        <v>112</v>
      </c>
    </row>
    <row r="24" spans="1:19" x14ac:dyDescent="0.25">
      <c r="I24" s="6" t="s">
        <v>91</v>
      </c>
      <c r="S24" s="4"/>
    </row>
    <row r="25" spans="1:19" x14ac:dyDescent="0.25">
      <c r="S25" s="6" t="s">
        <v>91</v>
      </c>
    </row>
    <row r="26" spans="1:19" x14ac:dyDescent="0.25">
      <c r="I26" s="2" t="s">
        <v>92</v>
      </c>
    </row>
    <row r="27" spans="1:19" x14ac:dyDescent="0.25">
      <c r="I27" s="2" t="s">
        <v>93</v>
      </c>
    </row>
    <row r="28" spans="1:19" x14ac:dyDescent="0.25">
      <c r="I28" s="2" t="s">
        <v>94</v>
      </c>
    </row>
    <row r="29" spans="1:19" x14ac:dyDescent="0.25">
      <c r="I29" s="2" t="s">
        <v>95</v>
      </c>
    </row>
    <row r="30" spans="1:19" x14ac:dyDescent="0.25">
      <c r="I30" s="6" t="s">
        <v>96</v>
      </c>
    </row>
  </sheetData>
  <sheetProtection password="CA3F" sheet="1" selectLockedCells="1"/>
  <mergeCells count="5">
    <mergeCell ref="A15:C15"/>
    <mergeCell ref="A2:C2"/>
    <mergeCell ref="A13:C13"/>
    <mergeCell ref="A17:C17"/>
    <mergeCell ref="A1:B1"/>
  </mergeCells>
  <hyperlinks>
    <hyperlink ref="A2:C2" r:id="rId1" display="See section 2.5 of the Field Assessment Guidelines for Monaro and Werriwa Cool Temperate Grassy Woodland CEECs  https://cms.environment.nsw.gov.au//topics/animals-and-plants/threatened-species/about-threatened-species/threatened-ecological-communities " xr:uid="{AD0ECB46-8CB7-4A89-A8D4-94A3DAAE1938}"/>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8435A-8ECB-433A-A408-56A0FB6BD6C6}">
  <sheetPr>
    <pageSetUpPr fitToPage="1"/>
  </sheetPr>
  <dimension ref="A1:S30"/>
  <sheetViews>
    <sheetView zoomScaleNormal="100" workbookViewId="0">
      <selection activeCell="A20" sqref="A20:F20"/>
    </sheetView>
  </sheetViews>
  <sheetFormatPr defaultRowHeight="15" x14ac:dyDescent="0.25"/>
  <cols>
    <col min="1" max="1" width="41.7109375" customWidth="1"/>
    <col min="4" max="4" width="15.5703125" customWidth="1"/>
    <col min="5" max="5" width="16.28515625" customWidth="1"/>
    <col min="6" max="6" width="24.85546875" customWidth="1"/>
    <col min="7" max="16" width="8.7109375" hidden="1" customWidth="1"/>
    <col min="17" max="18" width="11.42578125" hidden="1" customWidth="1"/>
    <col min="19" max="19" width="8.7109375" customWidth="1"/>
    <col min="20" max="22" width="9.140625" customWidth="1"/>
  </cols>
  <sheetData>
    <row r="1" spans="1:19" ht="66" customHeight="1" x14ac:dyDescent="0.25">
      <c r="A1" s="64" t="s">
        <v>116</v>
      </c>
      <c r="B1" s="65"/>
      <c r="C1" s="65"/>
      <c r="D1" s="65"/>
      <c r="E1" s="54"/>
      <c r="F1" s="55"/>
      <c r="K1" t="s">
        <v>2</v>
      </c>
    </row>
    <row r="2" spans="1:19" s="52" customFormat="1" ht="63" customHeight="1" x14ac:dyDescent="0.25">
      <c r="A2" s="71" t="s">
        <v>141</v>
      </c>
      <c r="B2" s="72"/>
      <c r="C2" s="72"/>
      <c r="D2" s="72"/>
      <c r="E2" s="72"/>
      <c r="F2" s="73"/>
    </row>
    <row r="3" spans="1:19" x14ac:dyDescent="0.25">
      <c r="A3" s="8"/>
      <c r="B3" s="9"/>
      <c r="C3" s="9"/>
      <c r="D3" s="9"/>
      <c r="E3" s="11" t="s">
        <v>12</v>
      </c>
      <c r="F3" s="10"/>
      <c r="K3" s="2" t="s">
        <v>0</v>
      </c>
    </row>
    <row r="4" spans="1:19" ht="15.75" x14ac:dyDescent="0.25">
      <c r="A4" s="42" t="s">
        <v>6</v>
      </c>
      <c r="B4" s="36">
        <v>1</v>
      </c>
      <c r="C4" s="92" t="s">
        <v>61</v>
      </c>
      <c r="D4" s="92"/>
      <c r="E4" s="9" t="s">
        <v>8</v>
      </c>
      <c r="F4" s="10" t="s">
        <v>7</v>
      </c>
      <c r="G4">
        <f>-0.968739+IF(B$6="Y",-1.016627,0)+-0.112361*(B$8-12.7778)+-0.004537*(B10-70.55333)+-0.419979*(B$12-1.177778)+0.023813*(B$14-12.73889)</f>
        <v>-1.173187316898</v>
      </c>
      <c r="H4" s="45">
        <f>EXP($G$4)/(1+EXP($G$4))</f>
        <v>0.23627934505244316</v>
      </c>
      <c r="I4" t="s">
        <v>76</v>
      </c>
      <c r="K4" s="2" t="s">
        <v>27</v>
      </c>
    </row>
    <row r="5" spans="1:19" ht="15.75" x14ac:dyDescent="0.25">
      <c r="A5" s="43"/>
      <c r="B5" s="38"/>
      <c r="C5" s="11"/>
      <c r="D5" s="11"/>
      <c r="E5" s="9"/>
      <c r="F5" s="10"/>
      <c r="G5">
        <f>0.444021+0.095944*(B$8-12.77778)+0.390463*(B$12-1.177778)+0.005177*(B$10-70.5533)+-0.015987*(B$14-12.73889)+0.382218*(B$4-0.711111)</f>
        <v>-0.19212027940200005</v>
      </c>
      <c r="H5" s="45">
        <f>EXP($G$5)/(1+EXP($G$5))</f>
        <v>0.45211712018933969</v>
      </c>
      <c r="I5" t="s">
        <v>77</v>
      </c>
      <c r="K5" s="2" t="s">
        <v>28</v>
      </c>
    </row>
    <row r="6" spans="1:19" ht="15.75" x14ac:dyDescent="0.25">
      <c r="A6" s="42" t="s">
        <v>75</v>
      </c>
      <c r="B6" s="36" t="s">
        <v>135</v>
      </c>
      <c r="C6" s="11" t="s">
        <v>3</v>
      </c>
      <c r="D6" s="11"/>
      <c r="E6" s="9" t="s">
        <v>9</v>
      </c>
      <c r="F6" s="10"/>
      <c r="K6" s="2" t="s">
        <v>29</v>
      </c>
    </row>
    <row r="7" spans="1:19" ht="15.75" x14ac:dyDescent="0.25">
      <c r="A7" s="43"/>
      <c r="B7" s="38"/>
      <c r="C7" s="11"/>
      <c r="D7" s="11"/>
      <c r="E7" s="9"/>
      <c r="F7" s="10"/>
      <c r="H7" s="45">
        <f>1-H4</f>
        <v>0.76372065494755681</v>
      </c>
      <c r="K7" s="2" t="s">
        <v>30</v>
      </c>
    </row>
    <row r="8" spans="1:19" ht="15.75" x14ac:dyDescent="0.25">
      <c r="A8" s="42" t="s">
        <v>13</v>
      </c>
      <c r="B8" s="36">
        <v>5</v>
      </c>
      <c r="C8" s="92" t="s">
        <v>60</v>
      </c>
      <c r="D8" s="92"/>
      <c r="E8" s="9" t="s">
        <v>9</v>
      </c>
      <c r="F8" s="10"/>
      <c r="K8" s="2" t="s">
        <v>31</v>
      </c>
    </row>
    <row r="9" spans="1:19" ht="15.75" x14ac:dyDescent="0.25">
      <c r="A9" s="43"/>
      <c r="B9" s="38"/>
      <c r="C9" s="11"/>
      <c r="D9" s="11"/>
      <c r="E9" s="9"/>
      <c r="F9" s="10"/>
      <c r="K9" s="2" t="s">
        <v>32</v>
      </c>
    </row>
    <row r="10" spans="1:19" ht="15.75" x14ac:dyDescent="0.25">
      <c r="A10" s="42" t="s">
        <v>14</v>
      </c>
      <c r="B10" s="36">
        <v>60</v>
      </c>
      <c r="C10" s="92" t="s">
        <v>16</v>
      </c>
      <c r="D10" s="92"/>
      <c r="E10" s="30" t="s">
        <v>9</v>
      </c>
      <c r="F10" s="10"/>
    </row>
    <row r="11" spans="1:19" ht="15.75" x14ac:dyDescent="0.25">
      <c r="A11" s="43"/>
      <c r="B11" s="38"/>
      <c r="C11" s="11"/>
      <c r="D11" s="11"/>
      <c r="E11" s="9"/>
      <c r="F11" s="10"/>
      <c r="K11" s="2" t="s">
        <v>136</v>
      </c>
    </row>
    <row r="12" spans="1:19" ht="15.75" x14ac:dyDescent="0.25">
      <c r="A12" s="42" t="s">
        <v>15</v>
      </c>
      <c r="B12" s="36">
        <v>1</v>
      </c>
      <c r="C12" s="92" t="s">
        <v>60</v>
      </c>
      <c r="D12" s="92"/>
      <c r="E12" s="47" t="s">
        <v>9</v>
      </c>
      <c r="F12" s="10"/>
      <c r="K12" s="6" t="s">
        <v>10</v>
      </c>
    </row>
    <row r="13" spans="1:19" ht="15.75" x14ac:dyDescent="0.25">
      <c r="A13" s="43"/>
      <c r="B13" s="38"/>
      <c r="C13" s="11"/>
      <c r="D13" s="11"/>
      <c r="E13" s="9"/>
      <c r="F13" s="10"/>
      <c r="K13" s="6" t="s">
        <v>35</v>
      </c>
    </row>
    <row r="14" spans="1:19" s="31" customFormat="1" ht="63.95" customHeight="1" x14ac:dyDescent="0.25">
      <c r="A14" s="44" t="s">
        <v>4</v>
      </c>
      <c r="B14" s="36">
        <v>5</v>
      </c>
      <c r="C14" s="92" t="s">
        <v>17</v>
      </c>
      <c r="D14" s="92"/>
      <c r="E14" s="30" t="s">
        <v>9</v>
      </c>
      <c r="F14" s="63" t="s">
        <v>78</v>
      </c>
      <c r="K14" s="21" t="s">
        <v>36</v>
      </c>
      <c r="S14" s="53"/>
    </row>
    <row r="15" spans="1:19" ht="18.75" customHeight="1" x14ac:dyDescent="0.25">
      <c r="A15" s="8"/>
      <c r="B15" s="9"/>
      <c r="C15" s="9"/>
      <c r="D15" s="9"/>
      <c r="E15" s="9"/>
      <c r="F15" s="10"/>
      <c r="K15" s="6" t="s">
        <v>37</v>
      </c>
    </row>
    <row r="16" spans="1:19" ht="15.75" thickBot="1" x14ac:dyDescent="0.3">
      <c r="A16" s="8"/>
      <c r="B16" s="9"/>
      <c r="C16" s="9"/>
      <c r="D16" s="9"/>
      <c r="E16" s="9"/>
      <c r="F16" s="10"/>
      <c r="K16" s="6" t="s">
        <v>38</v>
      </c>
    </row>
    <row r="17" spans="1:18" s="7" customFormat="1" ht="34.5" customHeight="1" thickBot="1" x14ac:dyDescent="0.3">
      <c r="A17" s="56" t="str">
        <f>IF(H5&gt;0.4,"UNLIKELY LOW CONDITION",IF(H5&gt;H4,"UNLIKELY LOW CONDITION",IF(H4&gt;0.75,"HIGHLY LIKELY LOW CONDITION",IF(H4&gt;0.5,"LIKELY LOW CONDITION",IF(H4&gt;0.4,"POSSIBLE LOW CONDITION","UNLIKELY LOW CONDITION")))))</f>
        <v>UNLIKELY LOW CONDITION</v>
      </c>
      <c r="B17" s="14"/>
      <c r="C17" s="14"/>
      <c r="D17" s="14"/>
      <c r="E17" s="14"/>
      <c r="F17" s="27"/>
      <c r="K17" s="6" t="s">
        <v>39</v>
      </c>
      <c r="L17"/>
      <c r="M17"/>
      <c r="N17"/>
      <c r="O17"/>
      <c r="P17"/>
      <c r="Q17"/>
      <c r="R17"/>
    </row>
    <row r="18" spans="1:18" x14ac:dyDescent="0.25">
      <c r="A18" s="8"/>
      <c r="B18" s="9"/>
      <c r="C18" s="9"/>
      <c r="D18" s="9"/>
      <c r="E18" s="9"/>
      <c r="F18" s="10"/>
      <c r="K18" s="6" t="s">
        <v>40</v>
      </c>
    </row>
    <row r="19" spans="1:18" x14ac:dyDescent="0.25">
      <c r="A19" s="8"/>
      <c r="B19" s="9"/>
      <c r="C19" s="9"/>
      <c r="D19" s="9"/>
      <c r="E19" s="9"/>
      <c r="F19" s="10"/>
      <c r="K19" s="6"/>
    </row>
    <row r="20" spans="1:18" ht="31.5" customHeight="1" x14ac:dyDescent="0.25">
      <c r="A20" s="86" t="s">
        <v>18</v>
      </c>
      <c r="B20" s="87"/>
      <c r="C20" s="87"/>
      <c r="D20" s="87"/>
      <c r="E20" s="87"/>
      <c r="F20" s="88"/>
      <c r="K20" s="5"/>
    </row>
    <row r="21" spans="1:18" ht="15.75" thickBot="1" x14ac:dyDescent="0.3">
      <c r="A21" s="28"/>
      <c r="B21" s="12"/>
      <c r="C21" s="12"/>
      <c r="D21" s="12"/>
      <c r="E21" s="12"/>
      <c r="F21" s="13"/>
      <c r="K21" s="3" t="s">
        <v>66</v>
      </c>
    </row>
    <row r="22" spans="1:18" ht="15.75" thickBot="1" x14ac:dyDescent="0.3">
      <c r="K22" s="2" t="s">
        <v>67</v>
      </c>
    </row>
    <row r="23" spans="1:18" ht="171.95" customHeight="1" thickBot="1" x14ac:dyDescent="0.3">
      <c r="A23" s="89" t="s">
        <v>138</v>
      </c>
      <c r="B23" s="90"/>
      <c r="C23" s="90"/>
      <c r="D23" s="90"/>
      <c r="E23" s="90"/>
      <c r="F23" s="91"/>
      <c r="K23" s="5" t="s">
        <v>65</v>
      </c>
    </row>
    <row r="24" spans="1:18" x14ac:dyDescent="0.25">
      <c r="K24" s="6" t="s">
        <v>62</v>
      </c>
    </row>
    <row r="25" spans="1:18" x14ac:dyDescent="0.25">
      <c r="K25" s="5" t="s">
        <v>71</v>
      </c>
    </row>
    <row r="26" spans="1:18" x14ac:dyDescent="0.25">
      <c r="K26" s="6" t="s">
        <v>72</v>
      </c>
    </row>
    <row r="27" spans="1:18" x14ac:dyDescent="0.25">
      <c r="K27" s="5" t="s">
        <v>68</v>
      </c>
    </row>
    <row r="28" spans="1:18" x14ac:dyDescent="0.25">
      <c r="K28" s="6" t="s">
        <v>69</v>
      </c>
    </row>
    <row r="29" spans="1:18" x14ac:dyDescent="0.25">
      <c r="K29" s="5" t="s">
        <v>63</v>
      </c>
    </row>
    <row r="30" spans="1:18" x14ac:dyDescent="0.25">
      <c r="K30" s="6" t="s">
        <v>64</v>
      </c>
    </row>
  </sheetData>
  <sheetProtection password="CA3F" sheet="1" selectLockedCells="1"/>
  <mergeCells count="9">
    <mergeCell ref="A2:F2"/>
    <mergeCell ref="A1:D1"/>
    <mergeCell ref="A20:F20"/>
    <mergeCell ref="A23:F23"/>
    <mergeCell ref="C10:D10"/>
    <mergeCell ref="C14:D14"/>
    <mergeCell ref="C8:D8"/>
    <mergeCell ref="C4:D4"/>
    <mergeCell ref="C12:D12"/>
  </mergeCells>
  <hyperlinks>
    <hyperlink ref="A2:F2" r:id="rId1" display="See section 2.6 of the Field Assessment Guidelines for Monaro and Werriwa Cool Temperate Grassy Woodland CEECs  https://cms.environment.nsw.gov.au//topics/animals-and-plants/threatened-species/about-threatened-species/threatened-ecological-communities " xr:uid="{8E43651D-634B-43ED-8B85-F6A8D2EB3666}"/>
    <hyperlink ref="A20:F20" r:id="rId2" display="*Species allocated to BAM growth forms as per https://www.lmbc.nsw.gov.au/bamcalc/app/assets/NativeSpeciesByGrowthFrom_PowerQuery.xlsx" xr:uid="{9875E44C-69AD-4EB2-970C-5C3D5912F457}"/>
    <hyperlink ref="F14" r:id="rId3" xr:uid="{C4826C9B-B1FF-419A-91BC-936CA1C50662}"/>
  </hyperlinks>
  <pageMargins left="0.7" right="0.7" top="0.75" bottom="0.75" header="0.3" footer="0.3"/>
  <pageSetup paperSize="9" scale="82"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Further Information</vt:lpstr>
      <vt:lpstr>Secondary Grassland Assessment</vt:lpstr>
      <vt:lpstr>CTGW Assessment</vt:lpstr>
      <vt:lpstr>Low Condition Assesment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Dorrough</dc:creator>
  <cp:lastModifiedBy>Sharon Rolfe</cp:lastModifiedBy>
  <cp:lastPrinted>2019-09-24T07:08:23Z</cp:lastPrinted>
  <dcterms:created xsi:type="dcterms:W3CDTF">2019-06-23T05:36:27Z</dcterms:created>
  <dcterms:modified xsi:type="dcterms:W3CDTF">2019-12-20T01:40:12Z</dcterms:modified>
</cp:coreProperties>
</file>